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Dropbox\Идеи и активности\Отчет по торговым площадкам\2 кв. 2025\"/>
    </mc:Choice>
  </mc:AlternateContent>
  <xr:revisionPtr revIDLastSave="0" documentId="13_ncr:1_{634CBF29-2719-4581-A0B3-14DBFD4A64C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Рейтинг ЭТП" sheetId="1" r:id="rId1"/>
    <sheet name="Презентация" sheetId="3" r:id="rId2"/>
  </sheets>
  <externalReferences>
    <externalReference r:id="rId3"/>
  </externalReferences>
  <definedNames>
    <definedName name="_xlnm._FilterDatabase" localSheetId="0" hidden="1">'Рейтинг ЭТП'!$A$1:$T$63</definedName>
    <definedName name="_xlnm.Print_Area" localSheetId="0">'Рейтинг ЭТП'!$A$1:$T$63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" i="1"/>
  <c r="F7" i="1"/>
  <c r="F8" i="1"/>
  <c r="F9" i="1"/>
  <c r="F10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" i="1"/>
  <c r="G59" i="1" l="1"/>
  <c r="G17" i="1"/>
  <c r="G14" i="1"/>
  <c r="O28" i="1"/>
  <c r="G13" i="1"/>
  <c r="O27" i="1"/>
  <c r="G47" i="1"/>
  <c r="G35" i="1"/>
  <c r="G23" i="1"/>
  <c r="G55" i="1"/>
  <c r="G43" i="1"/>
  <c r="G31" i="1"/>
  <c r="G18" i="1"/>
  <c r="G11" i="1"/>
  <c r="O56" i="1"/>
  <c r="O47" i="1"/>
  <c r="O32" i="1"/>
  <c r="C38" i="1"/>
  <c r="O64" i="1"/>
  <c r="O55" i="1"/>
  <c r="O40" i="1"/>
  <c r="O31" i="1"/>
  <c r="O60" i="1"/>
  <c r="O36" i="1"/>
  <c r="O10" i="1"/>
  <c r="G10" i="1"/>
  <c r="O59" i="1"/>
  <c r="O44" i="1"/>
  <c r="O35" i="1"/>
  <c r="O14" i="1"/>
  <c r="O51" i="1"/>
  <c r="G63" i="1"/>
  <c r="G51" i="1"/>
  <c r="G39" i="1"/>
  <c r="G27" i="1"/>
  <c r="O63" i="1"/>
  <c r="O48" i="1"/>
  <c r="O39" i="1"/>
  <c r="O24" i="1"/>
  <c r="O18" i="1"/>
  <c r="O7" i="1"/>
  <c r="K36" i="1"/>
  <c r="G9" i="1"/>
  <c r="O52" i="1"/>
  <c r="O43" i="1"/>
  <c r="C56" i="1"/>
  <c r="C20" i="1"/>
  <c r="K40" i="1"/>
  <c r="C32" i="1"/>
  <c r="K56" i="1"/>
  <c r="K60" i="1"/>
  <c r="K9" i="1"/>
  <c r="K64" i="1"/>
  <c r="K20" i="1"/>
  <c r="K32" i="1"/>
  <c r="C54" i="1"/>
  <c r="C48" i="1"/>
  <c r="C44" i="1"/>
  <c r="C26" i="1"/>
  <c r="C8" i="1"/>
  <c r="C60" i="1"/>
  <c r="C42" i="1"/>
  <c r="C24" i="1"/>
  <c r="K52" i="1"/>
  <c r="K17" i="1"/>
  <c r="K22" i="1"/>
  <c r="K26" i="1"/>
  <c r="K30" i="1"/>
  <c r="K34" i="1"/>
  <c r="K38" i="1"/>
  <c r="K42" i="1"/>
  <c r="K46" i="1"/>
  <c r="K50" i="1"/>
  <c r="K54" i="1"/>
  <c r="K58" i="1"/>
  <c r="K62" i="1"/>
  <c r="K10" i="1"/>
  <c r="K14" i="1"/>
  <c r="K18" i="1"/>
  <c r="K43" i="1"/>
  <c r="K8" i="1"/>
  <c r="K12" i="1"/>
  <c r="K16" i="1"/>
  <c r="C9" i="1"/>
  <c r="C15" i="1"/>
  <c r="C21" i="1"/>
  <c r="C27" i="1"/>
  <c r="C33" i="1"/>
  <c r="C39" i="1"/>
  <c r="C45" i="1"/>
  <c r="C51" i="1"/>
  <c r="C57" i="1"/>
  <c r="C63" i="1"/>
  <c r="C10" i="1"/>
  <c r="C16" i="1"/>
  <c r="C22" i="1"/>
  <c r="C28" i="1"/>
  <c r="C34" i="1"/>
  <c r="C40" i="1"/>
  <c r="C46" i="1"/>
  <c r="C52" i="1"/>
  <c r="C58" i="1"/>
  <c r="C64" i="1"/>
  <c r="C53" i="1"/>
  <c r="C65" i="1"/>
  <c r="C11" i="1"/>
  <c r="C17" i="1"/>
  <c r="C23" i="1"/>
  <c r="C29" i="1"/>
  <c r="C35" i="1"/>
  <c r="C41" i="1"/>
  <c r="C47" i="1"/>
  <c r="C59" i="1"/>
  <c r="C7" i="1"/>
  <c r="C13" i="1"/>
  <c r="C19" i="1"/>
  <c r="C25" i="1"/>
  <c r="C31" i="1"/>
  <c r="C37" i="1"/>
  <c r="C43" i="1"/>
  <c r="C49" i="1"/>
  <c r="C55" i="1"/>
  <c r="C61" i="1"/>
  <c r="C18" i="1"/>
  <c r="C50" i="1"/>
  <c r="C14" i="1"/>
  <c r="C6" i="1"/>
  <c r="C30" i="1"/>
  <c r="C12" i="1"/>
  <c r="K44" i="1"/>
  <c r="K24" i="1"/>
  <c r="K13" i="1"/>
  <c r="C36" i="1"/>
  <c r="C62" i="1"/>
  <c r="K48" i="1"/>
  <c r="K28" i="1"/>
  <c r="O20" i="1"/>
  <c r="G62" i="1"/>
  <c r="G58" i="1"/>
  <c r="G54" i="1"/>
  <c r="G50" i="1"/>
  <c r="G46" i="1"/>
  <c r="G42" i="1"/>
  <c r="G38" i="1"/>
  <c r="G34" i="1"/>
  <c r="G30" i="1"/>
  <c r="G26" i="1"/>
  <c r="G22" i="1"/>
  <c r="K65" i="1"/>
  <c r="K61" i="1"/>
  <c r="K57" i="1"/>
  <c r="K53" i="1"/>
  <c r="K49" i="1"/>
  <c r="K45" i="1"/>
  <c r="K41" i="1"/>
  <c r="K37" i="1"/>
  <c r="K33" i="1"/>
  <c r="K29" i="1"/>
  <c r="K25" i="1"/>
  <c r="K21" i="1"/>
  <c r="O11" i="1"/>
  <c r="G65" i="1"/>
  <c r="G61" i="1"/>
  <c r="G57" i="1"/>
  <c r="G53" i="1"/>
  <c r="G49" i="1"/>
  <c r="G45" i="1"/>
  <c r="G41" i="1"/>
  <c r="G37" i="1"/>
  <c r="G33" i="1"/>
  <c r="G29" i="1"/>
  <c r="G25" i="1"/>
  <c r="G21" i="1"/>
  <c r="G16" i="1"/>
  <c r="G12" i="1"/>
  <c r="G8" i="1"/>
  <c r="K19" i="1"/>
  <c r="K15" i="1"/>
  <c r="K11" i="1"/>
  <c r="K7" i="1"/>
  <c r="O62" i="1"/>
  <c r="O58" i="1"/>
  <c r="O54" i="1"/>
  <c r="O50" i="1"/>
  <c r="O46" i="1"/>
  <c r="O42" i="1"/>
  <c r="O38" i="1"/>
  <c r="O34" i="1"/>
  <c r="O30" i="1"/>
  <c r="O26" i="1"/>
  <c r="O22" i="1"/>
  <c r="K63" i="1"/>
  <c r="K59" i="1"/>
  <c r="K55" i="1"/>
  <c r="K51" i="1"/>
  <c r="K47" i="1"/>
  <c r="K39" i="1"/>
  <c r="K35" i="1"/>
  <c r="K31" i="1"/>
  <c r="K27" i="1"/>
  <c r="K23" i="1"/>
  <c r="G64" i="1"/>
  <c r="G60" i="1"/>
  <c r="G56" i="1"/>
  <c r="G52" i="1"/>
  <c r="G48" i="1"/>
  <c r="G44" i="1"/>
  <c r="G40" i="1"/>
  <c r="G36" i="1"/>
  <c r="G32" i="1"/>
  <c r="G28" i="1"/>
  <c r="G24" i="1"/>
  <c r="G20" i="1"/>
  <c r="G19" i="1"/>
  <c r="G15" i="1"/>
  <c r="G7" i="1"/>
  <c r="O65" i="1"/>
  <c r="O61" i="1"/>
  <c r="O57" i="1"/>
  <c r="O53" i="1"/>
  <c r="O49" i="1"/>
  <c r="O45" i="1"/>
  <c r="O41" i="1"/>
  <c r="O37" i="1"/>
  <c r="O33" i="1"/>
  <c r="O29" i="1"/>
  <c r="O25" i="1"/>
  <c r="O16" i="1"/>
  <c r="O12" i="1"/>
  <c r="O8" i="1"/>
  <c r="O23" i="1"/>
  <c r="O21" i="1"/>
  <c r="O19" i="1"/>
  <c r="O17" i="1"/>
  <c r="O15" i="1"/>
  <c r="O13" i="1"/>
  <c r="O9" i="1"/>
  <c r="O6" i="1"/>
  <c r="K6" i="1"/>
  <c r="G6" i="1"/>
  <c r="F5" i="3"/>
  <c r="F6" i="3"/>
  <c r="F7" i="3"/>
  <c r="F8" i="3"/>
  <c r="F9" i="3"/>
  <c r="F10" i="3"/>
  <c r="F11" i="3"/>
  <c r="F12" i="3"/>
  <c r="F13" i="3"/>
  <c r="F4" i="3"/>
  <c r="D5" i="3"/>
  <c r="D6" i="3"/>
  <c r="D7" i="3"/>
  <c r="D8" i="3"/>
  <c r="D9" i="3"/>
  <c r="D10" i="3"/>
  <c r="D11" i="3"/>
  <c r="D12" i="3"/>
  <c r="D13" i="3"/>
  <c r="D4" i="3"/>
  <c r="R4" i="1"/>
  <c r="I42" i="1" l="1"/>
  <c r="M44" i="1"/>
  <c r="E43" i="1"/>
  <c r="I60" i="1"/>
  <c r="I53" i="1"/>
  <c r="M8" i="1"/>
  <c r="I59" i="1"/>
  <c r="M51" i="1"/>
  <c r="E61" i="1"/>
  <c r="E62" i="1"/>
  <c r="E22" i="1"/>
  <c r="M45" i="1"/>
  <c r="M61" i="1"/>
  <c r="I29" i="1"/>
  <c r="E8" i="1"/>
  <c r="E56" i="1"/>
  <c r="E40" i="1"/>
  <c r="M10" i="1"/>
  <c r="I32" i="1"/>
  <c r="M63" i="1"/>
  <c r="I62" i="1"/>
  <c r="M13" i="1"/>
  <c r="E14" i="1"/>
  <c r="E44" i="1"/>
  <c r="E23" i="1"/>
  <c r="E58" i="1"/>
  <c r="M14" i="1"/>
  <c r="M46" i="1"/>
  <c r="E41" i="1"/>
  <c r="I56" i="1"/>
  <c r="M25" i="1"/>
  <c r="I36" i="1"/>
  <c r="M39" i="1"/>
  <c r="M11" i="1"/>
  <c r="I21" i="1"/>
  <c r="I45" i="1"/>
  <c r="M41" i="1"/>
  <c r="M24" i="1"/>
  <c r="E37" i="1"/>
  <c r="E59" i="1"/>
  <c r="E16" i="1"/>
  <c r="M17" i="1"/>
  <c r="E26" i="1"/>
  <c r="E64" i="1"/>
  <c r="I7" i="1"/>
  <c r="M35" i="1"/>
  <c r="E50" i="1"/>
  <c r="M30" i="1"/>
  <c r="M59" i="1"/>
  <c r="I10" i="1"/>
  <c r="E7" i="1"/>
  <c r="E46" i="1"/>
  <c r="I22" i="1"/>
  <c r="M48" i="1"/>
  <c r="E6" i="1"/>
  <c r="E52" i="1"/>
  <c r="E35" i="1"/>
  <c r="Q23" i="1"/>
  <c r="E19" i="1"/>
  <c r="E47" i="1"/>
  <c r="E55" i="1"/>
  <c r="E53" i="1"/>
  <c r="I30" i="1"/>
  <c r="I51" i="1"/>
  <c r="M15" i="1"/>
  <c r="M40" i="1"/>
  <c r="M34" i="1"/>
  <c r="E36" i="1"/>
  <c r="E51" i="1"/>
  <c r="E15" i="1"/>
  <c r="E60" i="1"/>
  <c r="E11" i="1"/>
  <c r="E65" i="1"/>
  <c r="E17" i="1"/>
  <c r="I24" i="1"/>
  <c r="M62" i="1"/>
  <c r="E39" i="1"/>
  <c r="E10" i="1"/>
  <c r="E28" i="1"/>
  <c r="E49" i="1"/>
  <c r="E29" i="1"/>
  <c r="I54" i="1"/>
  <c r="M6" i="1"/>
  <c r="M20" i="1"/>
  <c r="M56" i="1"/>
  <c r="M21" i="1"/>
  <c r="M27" i="1"/>
  <c r="E18" i="1"/>
  <c r="E33" i="1"/>
  <c r="I6" i="1"/>
  <c r="M49" i="1"/>
  <c r="E13" i="1"/>
  <c r="I11" i="1"/>
  <c r="Q9" i="1"/>
  <c r="E63" i="1"/>
  <c r="E27" i="1"/>
  <c r="E24" i="1"/>
  <c r="E48" i="1"/>
  <c r="E45" i="1"/>
  <c r="E25" i="1"/>
  <c r="E20" i="1"/>
  <c r="I34" i="1"/>
  <c r="M16" i="1"/>
  <c r="E31" i="1"/>
  <c r="E32" i="1"/>
  <c r="E9" i="1"/>
  <c r="I27" i="1"/>
  <c r="M7" i="1"/>
  <c r="M64" i="1"/>
  <c r="E12" i="1"/>
  <c r="E34" i="1"/>
  <c r="E38" i="1"/>
  <c r="I61" i="1"/>
  <c r="I48" i="1"/>
  <c r="I35" i="1"/>
  <c r="M32" i="1"/>
  <c r="M53" i="1"/>
  <c r="M33" i="1"/>
  <c r="E30" i="1"/>
  <c r="E57" i="1"/>
  <c r="E21" i="1"/>
  <c r="E42" i="1"/>
  <c r="E54" i="1"/>
  <c r="Q36" i="1"/>
  <c r="Q60" i="1"/>
  <c r="Q65" i="1"/>
  <c r="Q35" i="1"/>
  <c r="Q11" i="1"/>
  <c r="Q45" i="1"/>
  <c r="Q58" i="1"/>
  <c r="Q63" i="1"/>
  <c r="Q61" i="1"/>
  <c r="Q6" i="1"/>
  <c r="Q21" i="1"/>
  <c r="Q32" i="1"/>
  <c r="Q8" i="1"/>
  <c r="Q52" i="1"/>
  <c r="Q26" i="1"/>
  <c r="Q50" i="1"/>
  <c r="Q53" i="1"/>
  <c r="Q31" i="1"/>
  <c r="Q55" i="1"/>
  <c r="Q29" i="1"/>
  <c r="Q54" i="1"/>
  <c r="Q59" i="1"/>
  <c r="Q12" i="1"/>
  <c r="Q15" i="1"/>
  <c r="Q48" i="1"/>
  <c r="Q38" i="1"/>
  <c r="Q14" i="1"/>
  <c r="Q43" i="1"/>
  <c r="Q17" i="1"/>
  <c r="Q20" i="1"/>
  <c r="Q56" i="1"/>
  <c r="Q28" i="1"/>
  <c r="Q57" i="1"/>
  <c r="Q42" i="1"/>
  <c r="Q16" i="1"/>
  <c r="Q18" i="1"/>
  <c r="Q47" i="1"/>
  <c r="Q33" i="1"/>
  <c r="Q30" i="1"/>
  <c r="Q13" i="1"/>
  <c r="Q40" i="1"/>
  <c r="Q34" i="1"/>
  <c r="Q10" i="1"/>
  <c r="Q39" i="1"/>
  <c r="Q7" i="1"/>
  <c r="Q41" i="1"/>
  <c r="Q62" i="1"/>
  <c r="Q25" i="1"/>
  <c r="Q19" i="1"/>
  <c r="Q24" i="1"/>
  <c r="Q64" i="1"/>
  <c r="Q44" i="1"/>
  <c r="Q22" i="1"/>
  <c r="Q46" i="1"/>
  <c r="Q37" i="1"/>
  <c r="Q27" i="1"/>
  <c r="Q51" i="1"/>
  <c r="Q49" i="1"/>
  <c r="M38" i="1"/>
  <c r="M36" i="1"/>
  <c r="M60" i="1"/>
  <c r="M12" i="1"/>
  <c r="M37" i="1"/>
  <c r="M9" i="1"/>
  <c r="M50" i="1"/>
  <c r="M31" i="1"/>
  <c r="M55" i="1"/>
  <c r="M22" i="1"/>
  <c r="M18" i="1"/>
  <c r="M43" i="1"/>
  <c r="M57" i="1"/>
  <c r="M19" i="1"/>
  <c r="M28" i="1"/>
  <c r="M52" i="1"/>
  <c r="M54" i="1"/>
  <c r="M29" i="1"/>
  <c r="M65" i="1"/>
  <c r="M26" i="1"/>
  <c r="M23" i="1"/>
  <c r="M47" i="1"/>
  <c r="M42" i="1"/>
  <c r="M58" i="1"/>
  <c r="I9" i="1"/>
  <c r="I28" i="1"/>
  <c r="I52" i="1"/>
  <c r="I38" i="1"/>
  <c r="I25" i="1"/>
  <c r="I49" i="1"/>
  <c r="I50" i="1"/>
  <c r="I31" i="1"/>
  <c r="I55" i="1"/>
  <c r="I8" i="1"/>
  <c r="I57" i="1"/>
  <c r="I63" i="1"/>
  <c r="I15" i="1"/>
  <c r="I58" i="1"/>
  <c r="I40" i="1"/>
  <c r="I64" i="1"/>
  <c r="I12" i="1"/>
  <c r="I37" i="1"/>
  <c r="I65" i="1"/>
  <c r="I18" i="1"/>
  <c r="I43" i="1"/>
  <c r="I26" i="1"/>
  <c r="I33" i="1"/>
  <c r="I14" i="1"/>
  <c r="I39" i="1"/>
  <c r="I19" i="1"/>
  <c r="I20" i="1"/>
  <c r="I44" i="1"/>
  <c r="I13" i="1"/>
  <c r="I16" i="1"/>
  <c r="I41" i="1"/>
  <c r="I17" i="1"/>
  <c r="I23" i="1"/>
  <c r="I47" i="1"/>
  <c r="I46" i="1"/>
  <c r="S59" i="1" l="1"/>
  <c r="S8" i="1"/>
  <c r="S40" i="1"/>
  <c r="S26" i="1"/>
  <c r="S64" i="1"/>
  <c r="S44" i="1"/>
  <c r="S23" i="1"/>
  <c r="S62" i="1"/>
  <c r="S61" i="1"/>
  <c r="S27" i="1"/>
  <c r="S60" i="1"/>
  <c r="S22" i="1"/>
  <c r="S58" i="1"/>
  <c r="S39" i="1"/>
  <c r="S19" i="1"/>
  <c r="S50" i="1"/>
  <c r="S33" i="1"/>
  <c r="S47" i="1"/>
  <c r="S38" i="1"/>
  <c r="S41" i="1"/>
  <c r="S16" i="1"/>
  <c r="S14" i="1"/>
  <c r="S37" i="1"/>
  <c r="S43" i="1"/>
  <c r="S21" i="1"/>
  <c r="S56" i="1"/>
  <c r="S42" i="1"/>
  <c r="S12" i="1"/>
  <c r="S31" i="1"/>
  <c r="S10" i="1"/>
  <c r="S11" i="1"/>
  <c r="S55" i="1"/>
  <c r="S48" i="1"/>
  <c r="S18" i="1"/>
  <c r="S30" i="1"/>
  <c r="S20" i="1"/>
  <c r="S24" i="1"/>
  <c r="S29" i="1"/>
  <c r="S15" i="1"/>
  <c r="S46" i="1"/>
  <c r="S25" i="1"/>
  <c r="S49" i="1"/>
  <c r="S17" i="1"/>
  <c r="S51" i="1"/>
  <c r="S35" i="1"/>
  <c r="S7" i="1"/>
  <c r="S57" i="1"/>
  <c r="S13" i="1"/>
  <c r="S9" i="1"/>
  <c r="S54" i="1"/>
  <c r="S34" i="1"/>
  <c r="S32" i="1"/>
  <c r="S45" i="1"/>
  <c r="S63" i="1"/>
  <c r="S28" i="1"/>
  <c r="S65" i="1"/>
  <c r="S36" i="1"/>
  <c r="S53" i="1"/>
  <c r="S52" i="1"/>
  <c r="S6" i="1"/>
  <c r="G12" i="3"/>
  <c r="K10" i="3"/>
  <c r="E11" i="3"/>
  <c r="E10" i="3"/>
  <c r="G10" i="3"/>
  <c r="E9" i="3"/>
  <c r="G4" i="3"/>
  <c r="I10" i="3"/>
  <c r="E5" i="3"/>
  <c r="I9" i="3"/>
  <c r="T52" i="1" l="1"/>
  <c r="T45" i="1"/>
  <c r="T17" i="1"/>
  <c r="T39" i="1"/>
  <c r="T55" i="1"/>
  <c r="T50" i="1"/>
  <c r="T22" i="1"/>
  <c r="T53" i="1"/>
  <c r="T65" i="1"/>
  <c r="T54" i="1"/>
  <c r="T7" i="1"/>
  <c r="T25" i="1"/>
  <c r="T29" i="1"/>
  <c r="T18" i="1"/>
  <c r="T31" i="1"/>
  <c r="T40" i="1"/>
  <c r="T37" i="1"/>
  <c r="T6" i="1"/>
  <c r="T63" i="1"/>
  <c r="T13" i="1"/>
  <c r="T51" i="1"/>
  <c r="T8" i="1"/>
  <c r="T20" i="1"/>
  <c r="T33" i="1"/>
  <c r="T42" i="1"/>
  <c r="T16" i="1"/>
  <c r="T61" i="1"/>
  <c r="T32" i="1"/>
  <c r="T47" i="1"/>
  <c r="T46" i="1"/>
  <c r="T19" i="1"/>
  <c r="T11" i="1"/>
  <c r="T41" i="1"/>
  <c r="T62" i="1"/>
  <c r="T59" i="1"/>
  <c r="T36" i="1"/>
  <c r="T34" i="1"/>
  <c r="T21" i="1"/>
  <c r="T27" i="1"/>
  <c r="T15" i="1"/>
  <c r="T60" i="1"/>
  <c r="T10" i="1"/>
  <c r="T58" i="1"/>
  <c r="T23" i="1"/>
  <c r="T43" i="1"/>
  <c r="T49" i="1"/>
  <c r="T57" i="1"/>
  <c r="T30" i="1"/>
  <c r="T56" i="1"/>
  <c r="T64" i="1"/>
  <c r="T28" i="1"/>
  <c r="T9" i="1"/>
  <c r="T35" i="1"/>
  <c r="T38" i="1"/>
  <c r="T24" i="1"/>
  <c r="T48" i="1"/>
  <c r="T12" i="1"/>
  <c r="T44" i="1"/>
  <c r="T26" i="1"/>
  <c r="T14" i="1"/>
  <c r="A6" i="3"/>
  <c r="A7" i="3"/>
  <c r="A12" i="3"/>
  <c r="A11" i="3"/>
  <c r="A9" i="3"/>
  <c r="A13" i="3"/>
  <c r="A4" i="3"/>
  <c r="A5" i="3"/>
  <c r="A8" i="3"/>
  <c r="A10" i="3"/>
  <c r="K9" i="3"/>
  <c r="K11" i="3"/>
  <c r="I5" i="3"/>
  <c r="I4" i="3"/>
  <c r="I7" i="3"/>
  <c r="I8" i="3"/>
  <c r="G7" i="3"/>
  <c r="K8" i="3"/>
  <c r="K4" i="3"/>
  <c r="K13" i="3"/>
  <c r="E13" i="3"/>
  <c r="K5" i="3"/>
  <c r="G8" i="3"/>
  <c r="E8" i="3"/>
  <c r="E6" i="3"/>
  <c r="G11" i="3"/>
  <c r="E12" i="3"/>
  <c r="K7" i="3"/>
  <c r="G13" i="3"/>
  <c r="E4" i="3"/>
  <c r="K6" i="3"/>
  <c r="G6" i="3"/>
  <c r="I6" i="3"/>
  <c r="G9" i="3"/>
  <c r="I11" i="3"/>
  <c r="E7" i="3"/>
  <c r="G5" i="3"/>
  <c r="I13" i="3"/>
  <c r="I12" i="3"/>
  <c r="K12" i="3"/>
  <c r="B7" i="3" l="1"/>
  <c r="B6" i="3" l="1"/>
  <c r="B9" i="3"/>
  <c r="B8" i="3"/>
  <c r="B5" i="3"/>
  <c r="B10" i="3"/>
  <c r="B12" i="3"/>
  <c r="B11" i="3"/>
  <c r="B4" i="3"/>
  <c r="B13" i="3"/>
</calcChain>
</file>

<file path=xl/sharedStrings.xml><?xml version="1.0" encoding="utf-8"?>
<sst xmlns="http://schemas.openxmlformats.org/spreadsheetml/2006/main" count="129" uniqueCount="81">
  <si>
    <t>Опубликовано лотов</t>
  </si>
  <si>
    <t>Позиция</t>
  </si>
  <si>
    <t>Вес показателя</t>
  </si>
  <si>
    <t>Общее количество баллов</t>
  </si>
  <si>
    <t>Баллы</t>
  </si>
  <si>
    <t>Сибирская электронная площадка</t>
  </si>
  <si>
    <t>АрбиТрейд</t>
  </si>
  <si>
    <t>Электронная торговая площадка "Евразийская торговая площадка"</t>
  </si>
  <si>
    <t>Ru-Trade24</t>
  </si>
  <si>
    <t>ЭТП Агенда"</t>
  </si>
  <si>
    <t>ТендерСтандарт</t>
  </si>
  <si>
    <t>«Новые информационные сервисы»</t>
  </si>
  <si>
    <t>Электронная торговая площадка "Регион"</t>
  </si>
  <si>
    <t>Уральская электронная торговая площадка</t>
  </si>
  <si>
    <t>Аукцион-центр</t>
  </si>
  <si>
    <t>Аукционы Сибири</t>
  </si>
  <si>
    <t>МФБ</t>
  </si>
  <si>
    <t>Электронная Торговая Площадка "ПОВОЛЖСКИЙ АУКЦИОННЫЙ ДОМ"</t>
  </si>
  <si>
    <t>Всероссийская Электронная Торговая Площадка</t>
  </si>
  <si>
    <t>KARTOTEKA.RU</t>
  </si>
  <si>
    <t xml:space="preserve">Электронная торговая площадка "Профит" </t>
  </si>
  <si>
    <t>Открытая торговая площадка</t>
  </si>
  <si>
    <t>Межрегиональная Электронная Торговая Площадка</t>
  </si>
  <si>
    <t>ООО «Специализированная организация по проведению торгов – Южная Электронная Торговая Площадка»</t>
  </si>
  <si>
    <t>«Электронная площадка «Вердиктъ»</t>
  </si>
  <si>
    <t>Объединенная Торговая Площадка</t>
  </si>
  <si>
    <t>Сибирская торговая площадка</t>
  </si>
  <si>
    <t>uTender</t>
  </si>
  <si>
    <t>Электронная площадка "Система Электронных Торгов Имуществом" (СЭЛТИМ)</t>
  </si>
  <si>
    <t>«RUSSIA OnLine»</t>
  </si>
  <si>
    <t>Межрегиональная Электронная Торговая Система</t>
  </si>
  <si>
    <t>«Системы ЭЛектронных Торгов»</t>
  </si>
  <si>
    <t>Электронная площадка "Аукционный тендерный центр"</t>
  </si>
  <si>
    <t>АКОСТА info</t>
  </si>
  <si>
    <t>«Электронная торговая площадка ELECTRO-TORGI.RU»</t>
  </si>
  <si>
    <t>B2B-Center</t>
  </si>
  <si>
    <t>Электронная площадка Центра реализации</t>
  </si>
  <si>
    <t>«Региональная Торговая площадка»</t>
  </si>
  <si>
    <t>АИСТ</t>
  </si>
  <si>
    <t>ЭТП "Пром-Консалтинг"</t>
  </si>
  <si>
    <t>Электронная площадка ЭСП</t>
  </si>
  <si>
    <t>ЭТС24</t>
  </si>
  <si>
    <t>Балтийская электронная площадка</t>
  </si>
  <si>
    <t>Электронный капитал</t>
  </si>
  <si>
    <t>Альфалот</t>
  </si>
  <si>
    <t>Электронная площадка №1</t>
  </si>
  <si>
    <t>Аукционы Дальнего Востока</t>
  </si>
  <si>
    <t>МЕТА-ИНВЕСТ</t>
  </si>
  <si>
    <t>«ТЕНДЕР ГАРАНТ»</t>
  </si>
  <si>
    <t>Центр дистанционных торгов</t>
  </si>
  <si>
    <t>Арбитат</t>
  </si>
  <si>
    <t>«Property Trade»</t>
  </si>
  <si>
    <t>Российский аукционный дом</t>
  </si>
  <si>
    <t>Межрегиональный Тендер</t>
  </si>
  <si>
    <t>Место</t>
  </si>
  <si>
    <t xml:space="preserve">Вес </t>
  </si>
  <si>
    <t>Данные для сравнения</t>
  </si>
  <si>
    <t>Показатель</t>
  </si>
  <si>
    <t>Название ЭТП</t>
  </si>
  <si>
    <t>Опубликовано лотов, ед.</t>
  </si>
  <si>
    <t>Кол-во сост-ся лотов, ед.</t>
  </si>
  <si>
    <t>Стоимость реализованного, млн. руб.</t>
  </si>
  <si>
    <t>ЭТП "ЮГРА"</t>
  </si>
  <si>
    <t>Для расчета эффективности взяты количественные показатели. Итоговый рейтинг основан на рэнкинге (от большего к меньшему = "Позиция", где 1-я позиция у ЭТП с наибольшим значением по "Данные для сравнения") и дальнейшему рэнкингу (от большего к меньшему = "Вес показателя") по "Позиция", где у 1-й позиции наибольшее кол-во баллов, умноженное на вес показателя</t>
  </si>
  <si>
    <t>ПТП-Центр</t>
  </si>
  <si>
    <t xml:space="preserve">Электронная торговая площадка Заказ РФ </t>
  </si>
  <si>
    <t>Количество участников, ед.</t>
  </si>
  <si>
    <t>АО «Сбербанк-АСТ»</t>
  </si>
  <si>
    <t>Систематорг</t>
  </si>
  <si>
    <t>ТП "Фабрикант"</t>
  </si>
  <si>
    <t>Количество состоявшихся лотов</t>
  </si>
  <si>
    <t>Стоимость реализованного имущества</t>
  </si>
  <si>
    <t>Tender Technologies</t>
  </si>
  <si>
    <t xml:space="preserve"> «Альянс Трейд»</t>
  </si>
  <si>
    <t>АРБбитЛот</t>
  </si>
  <si>
    <t>Название</t>
  </si>
  <si>
    <t>АУКЦИОНПРО</t>
  </si>
  <si>
    <t>Митра</t>
  </si>
  <si>
    <t>2 кв. 2025</t>
  </si>
  <si>
    <t>Итоги 2 кв. 2025 г.</t>
  </si>
  <si>
    <t>2 кв.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</si>
</sst>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14BAD9"/>
        <bgColor indexed="64"/>
      </patternFill>
    </fill>
    <fill>
      <patternFill patternType="solid">
        <fgColor rgb="FF3BF1E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3" fontId="5" fillId="0" borderId="3" xfId="0" applyNumberFormat="1" applyFont="1" applyBorder="1"/>
    <xf numFmtId="0" fontId="5" fillId="0" borderId="3" xfId="0" applyFont="1" applyBorder="1"/>
    <xf numFmtId="9" fontId="4" fillId="0" borderId="9" xfId="1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9" fontId="4" fillId="5" borderId="9" xfId="1" applyFont="1" applyFill="1" applyBorder="1" applyAlignment="1">
      <alignment horizontal="center" vertical="center" wrapText="1"/>
    </xf>
    <xf numFmtId="9" fontId="4" fillId="5" borderId="0" xfId="1" applyFont="1" applyFill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3" fontId="4" fillId="5" borderId="0" xfId="0" applyNumberFormat="1" applyFont="1" applyFill="1" applyAlignment="1">
      <alignment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3BF1E4"/>
      <color rgb="FF14BA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4206240</xdr:colOff>
      <xdr:row>0</xdr:row>
      <xdr:rowOff>38100</xdr:rowOff>
    </xdr:from>
    <xdr:to>
      <xdr:col>3</xdr:col>
      <xdr:colOff>228600</xdr:colOff>
      <xdr:row>1</xdr:row>
      <xdr:rowOff>0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6240" y="38100"/>
          <a:ext cx="1965960" cy="685800"/>
        </a:xfrm>
        <a:prstGeom prst="downArrow">
          <a:avLst/>
        </a:prstGeom>
        <a:solidFill>
          <a:srgbClr val="14BAD9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</a:t>
          </a:r>
          <a:r>
            <a:rPr lang="en-US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2025 г. было опубликовано лотов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38100</xdr:colOff>
      <xdr:row>0</xdr:row>
      <xdr:rowOff>30480</xdr:rowOff>
    </xdr:from>
    <xdr:to>
      <xdr:col>11</xdr:col>
      <xdr:colOff>274320</xdr:colOff>
      <xdr:row>1</xdr:row>
      <xdr:rowOff>0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660" y="30480"/>
          <a:ext cx="2225040" cy="845820"/>
        </a:xfrm>
        <a:prstGeom prst="downArrow">
          <a:avLst/>
        </a:prstGeom>
        <a:solidFill>
          <a:srgbClr val="14BAD9"/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2025 г количество участников в торгах на площадке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83820</xdr:colOff>
      <xdr:row>0</xdr:row>
      <xdr:rowOff>22860</xdr:rowOff>
    </xdr:from>
    <xdr:to>
      <xdr:col>7</xdr:col>
      <xdr:colOff>182880</xdr:colOff>
      <xdr:row>1</xdr:row>
      <xdr:rowOff>8283</xdr:rowOff>
    </xdr:to>
    <xdr:sp macro="" textlink="">
      <xdr:nvSpPr>
        <xdr:cNvPr id="4" name="Стрелка вни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06733" y="22860"/>
          <a:ext cx="1631343" cy="114498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2025 г. общая стоимость реализованного имущества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281940</xdr:colOff>
      <xdr:row>0</xdr:row>
      <xdr:rowOff>22859</xdr:rowOff>
    </xdr:from>
    <xdr:to>
      <xdr:col>15</xdr:col>
      <xdr:colOff>339587</xdr:colOff>
      <xdr:row>0</xdr:row>
      <xdr:rowOff>1374913</xdr:rowOff>
    </xdr:to>
    <xdr:sp macro="" textlink="">
      <xdr:nvSpPr>
        <xdr:cNvPr id="5" name="Стрелка вни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160897" y="22859"/>
          <a:ext cx="1763864" cy="1352054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2 кв. 2025 г. кол-во лотов по торгам, признанным состоявшимися: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0</xdr:colOff>
      <xdr:row>0</xdr:row>
      <xdr:rowOff>7619</xdr:rowOff>
    </xdr:from>
    <xdr:to>
      <xdr:col>20</xdr:col>
      <xdr:colOff>15240</xdr:colOff>
      <xdr:row>0</xdr:row>
      <xdr:rowOff>1383196</xdr:rowOff>
    </xdr:to>
    <xdr:sp macro="" textlink="">
      <xdr:nvSpPr>
        <xdr:cNvPr id="8" name="Стрелка вниз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637065" y="7619"/>
          <a:ext cx="1936805" cy="1375577"/>
        </a:xfrm>
        <a:prstGeom prst="downArrow">
          <a:avLst/>
        </a:prstGeom>
        <a:solidFill>
          <a:srgbClr val="14BAD9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2025г. сумма всех баллов: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ropbox\&#1048;&#1076;&#1077;&#1080;%20&#1080;%20&#1072;&#1082;&#1090;&#1080;&#1074;&#1085;&#1086;&#1089;&#1090;&#1080;\&#1054;&#1090;&#1095;&#1077;&#1090;%20&#1087;&#1086;%20&#1090;&#1086;&#1088;&#1075;&#1086;&#1074;&#1099;&#1084;%20&#1087;&#1083;&#1086;&#1097;&#1072;&#1076;&#1082;&#1072;&#1084;\&#1069;&#1090;&#1072;&#1083;&#1086;&#1085;&#1085;&#1072;&#1103;%20&#1073;&#1072;&#1079;&#1072;\&#1069;&#1090;&#1072;&#1083;&#1086;&#1085;&#1085;&#1072;&#1103;%20&#1073;&#1072;&#1079;&#1072;%202%20&#1082;&#1074;.%202025.xlsx" TargetMode="External"/><Relationship Id="rId1" Type="http://schemas.openxmlformats.org/officeDocument/2006/relationships/externalLinkPath" Target="/Dropbox/&#1048;&#1076;&#1077;&#1080;%20&#1080;%20&#1072;&#1082;&#1090;&#1080;&#1074;&#1085;&#1086;&#1089;&#1090;&#1080;/&#1054;&#1090;&#1095;&#1077;&#1090;%20&#1087;&#1086;%20&#1090;&#1086;&#1088;&#1075;&#1086;&#1074;&#1099;&#1084;%20&#1087;&#1083;&#1086;&#1097;&#1072;&#1076;&#1082;&#1072;&#1084;/&#1069;&#1090;&#1072;&#1083;&#1086;&#1085;&#1085;&#1072;&#1103;%20&#1073;&#1072;&#1079;&#1072;/&#1069;&#1090;&#1072;&#1083;&#1086;&#1085;&#1085;&#1072;&#1103;%20&#1073;&#1072;&#1079;&#1072;%202%20&#1082;&#1074;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-1 К-во лотов в сост-ся с (2)"/>
      <sheetName val="8.Изм. цены (2)"/>
      <sheetName val="9-1.Стоим-ть всего (2)"/>
      <sheetName val="6.К-во лотов в сост-ся (2)"/>
      <sheetName val="3.К-во участников (2)"/>
      <sheetName val="1.К-во лотов (2)"/>
      <sheetName val="15.Должники ФЛ (2)"/>
      <sheetName val="14.Должники ЮЛ (2)"/>
      <sheetName val="8.Изм. цены (3)"/>
      <sheetName val="9-1.Стоим-ть всего (4)"/>
      <sheetName val="9-1.Стоим-ть всего (3)"/>
      <sheetName val="6.-1 К-во лотов в сост-ся с (3)"/>
      <sheetName val="3.К-во участников (3)"/>
      <sheetName val="1.К-во лотов (3)"/>
      <sheetName val="Описание данных"/>
      <sheetName val="1.К-во лотов"/>
      <sheetName val="2.К-во лотов по типам"/>
      <sheetName val="3.К-во участников"/>
      <sheetName val="4.Начальная цена"/>
      <sheetName val="5.Нач. цена по сост-ся"/>
      <sheetName val="6.К-во лотов в сост-ся"/>
      <sheetName val="7.К-во лотов в несост-ся"/>
      <sheetName val="8.Изм. цены"/>
      <sheetName val="9.Стоим-ть реализованного"/>
      <sheetName val="10.Лоты с ДКП"/>
      <sheetName val="11.Лоты за собой"/>
      <sheetName val="6.-1 К-во лотов в сост-ся скорр"/>
      <sheetName val="12.Стоим. с ДКП"/>
      <sheetName val="13.Стоим за собой"/>
      <sheetName val="Расчеты 2 кв"/>
      <sheetName val="9-1.Стоим-ть всего"/>
      <sheetName val="14.Должники ЮЛ"/>
      <sheetName val="15.Должники ФЛ"/>
      <sheetName val="16. Замены"/>
      <sheetName val="Расчеты 4 кв"/>
      <sheetName val="Расчеты 1 кв"/>
      <sheetName val="14.Долж-ЮЛ 1 кв"/>
      <sheetName val="15.Долж-ФЛ 1 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A4" t="str">
            <v>ЭТП</v>
          </cell>
          <cell r="B4" t="str">
            <v>Первое полугодие</v>
          </cell>
          <cell r="C4" t="str">
            <v>последний квартал</v>
          </cell>
          <cell r="D4" t="str">
            <v>С 2015 г.</v>
          </cell>
        </row>
        <row r="5">
          <cell r="A5" t="str">
            <v xml:space="preserve"> «Альянс Трейд»</v>
          </cell>
          <cell r="B5">
            <v>279</v>
          </cell>
          <cell r="C5">
            <v>173</v>
          </cell>
          <cell r="D5">
            <v>2661</v>
          </cell>
        </row>
        <row r="6">
          <cell r="A6" t="str">
            <v>Ru-Trade24</v>
          </cell>
          <cell r="B6">
            <v>297</v>
          </cell>
          <cell r="C6">
            <v>126</v>
          </cell>
          <cell r="D6">
            <v>11410</v>
          </cell>
        </row>
        <row r="7">
          <cell r="A7" t="str">
            <v>АИСТ</v>
          </cell>
          <cell r="B7">
            <v>0</v>
          </cell>
          <cell r="C7">
            <v>0</v>
          </cell>
          <cell r="D7">
            <v>1330</v>
          </cell>
        </row>
        <row r="8">
          <cell r="A8" t="str">
            <v>АРБбитЛот</v>
          </cell>
          <cell r="B8">
            <v>2609</v>
          </cell>
          <cell r="C8">
            <v>1474</v>
          </cell>
          <cell r="D8">
            <v>8665</v>
          </cell>
        </row>
        <row r="9">
          <cell r="A9" t="str">
            <v>Арбитат</v>
          </cell>
          <cell r="B9">
            <v>845</v>
          </cell>
          <cell r="C9">
            <v>456</v>
          </cell>
          <cell r="D9">
            <v>16002</v>
          </cell>
        </row>
        <row r="10">
          <cell r="A10" t="str">
            <v>АрбиТрейд</v>
          </cell>
          <cell r="B10">
            <v>0</v>
          </cell>
          <cell r="C10">
            <v>0</v>
          </cell>
          <cell r="D10">
            <v>4</v>
          </cell>
        </row>
        <row r="11">
          <cell r="A11" t="str">
            <v>АУКЦИОНПРО</v>
          </cell>
          <cell r="B11">
            <v>394</v>
          </cell>
          <cell r="C11">
            <v>302</v>
          </cell>
          <cell r="D11">
            <v>769</v>
          </cell>
        </row>
        <row r="12">
          <cell r="A12" t="str">
            <v>Аукционы Сибири</v>
          </cell>
          <cell r="B12">
            <v>1133</v>
          </cell>
          <cell r="C12">
            <v>579</v>
          </cell>
          <cell r="D12">
            <v>32786</v>
          </cell>
        </row>
        <row r="13">
          <cell r="A13" t="str">
            <v>Всероссийская Электронная Торговая Площадка</v>
          </cell>
          <cell r="B13">
            <v>1588</v>
          </cell>
          <cell r="C13">
            <v>812</v>
          </cell>
          <cell r="D13">
            <v>26574</v>
          </cell>
        </row>
        <row r="14">
          <cell r="A14" t="str">
            <v>Митра</v>
          </cell>
          <cell r="B14">
            <v>256</v>
          </cell>
          <cell r="C14">
            <v>135</v>
          </cell>
          <cell r="D14">
            <v>691</v>
          </cell>
        </row>
        <row r="15">
          <cell r="A15" t="str">
            <v>МФБ</v>
          </cell>
          <cell r="B15">
            <v>0</v>
          </cell>
          <cell r="C15">
            <v>0</v>
          </cell>
          <cell r="D15">
            <v>491</v>
          </cell>
        </row>
        <row r="16">
          <cell r="A16" t="str">
            <v>Открытая торговая площадка</v>
          </cell>
          <cell r="B16">
            <v>0</v>
          </cell>
          <cell r="C16">
            <v>0</v>
          </cell>
          <cell r="D16">
            <v>162</v>
          </cell>
        </row>
        <row r="17">
          <cell r="A17" t="str">
            <v>ПТП-Центр</v>
          </cell>
          <cell r="B17">
            <v>268</v>
          </cell>
          <cell r="C17">
            <v>98</v>
          </cell>
          <cell r="D17">
            <v>10521</v>
          </cell>
        </row>
        <row r="18">
          <cell r="A18" t="str">
            <v>Сибирская торговая площадка</v>
          </cell>
          <cell r="B18">
            <v>128</v>
          </cell>
          <cell r="C18">
            <v>50</v>
          </cell>
          <cell r="D18">
            <v>14117</v>
          </cell>
        </row>
        <row r="19">
          <cell r="A19" t="str">
            <v>Сибирская электронная площадка</v>
          </cell>
          <cell r="B19">
            <v>0</v>
          </cell>
          <cell r="C19">
            <v>0</v>
          </cell>
          <cell r="D19">
            <v>50</v>
          </cell>
        </row>
        <row r="20">
          <cell r="A20" t="str">
            <v>ЭТП Агенда"</v>
          </cell>
          <cell r="B20">
            <v>0</v>
          </cell>
          <cell r="C20">
            <v>0</v>
          </cell>
          <cell r="D20">
            <v>904</v>
          </cell>
        </row>
        <row r="21">
          <cell r="A21" t="str">
            <v>ЭТС24</v>
          </cell>
          <cell r="B21">
            <v>0</v>
          </cell>
          <cell r="C21">
            <v>0</v>
          </cell>
          <cell r="D21">
            <v>24</v>
          </cell>
        </row>
        <row r="22">
          <cell r="A22" t="str">
            <v>«Property Trade»</v>
          </cell>
          <cell r="B22">
            <v>23</v>
          </cell>
          <cell r="C22">
            <v>13</v>
          </cell>
          <cell r="D22">
            <v>1560</v>
          </cell>
        </row>
        <row r="23">
          <cell r="A23" t="str">
            <v>«RUSSIA OnLine»</v>
          </cell>
          <cell r="B23">
            <v>947</v>
          </cell>
          <cell r="C23">
            <v>503</v>
          </cell>
          <cell r="D23">
            <v>26734</v>
          </cell>
        </row>
        <row r="24">
          <cell r="A24" t="str">
            <v>«Новые информационные сервисы»</v>
          </cell>
          <cell r="B24">
            <v>7240</v>
          </cell>
          <cell r="C24">
            <v>4088</v>
          </cell>
          <cell r="D24">
            <v>122248</v>
          </cell>
        </row>
        <row r="25">
          <cell r="A25" t="str">
            <v>«Региональная Торговая площадка»</v>
          </cell>
          <cell r="B25">
            <v>488</v>
          </cell>
          <cell r="C25">
            <v>252</v>
          </cell>
          <cell r="D25">
            <v>21617</v>
          </cell>
        </row>
        <row r="26">
          <cell r="A26" t="str">
            <v>«Системы ЭЛектронных Торгов»</v>
          </cell>
          <cell r="B26">
            <v>1</v>
          </cell>
          <cell r="C26">
            <v>0</v>
          </cell>
          <cell r="D26">
            <v>9850</v>
          </cell>
        </row>
        <row r="27">
          <cell r="A27" t="str">
            <v>«ТЕНДЕР ГАРАНТ»</v>
          </cell>
          <cell r="B27">
            <v>411</v>
          </cell>
          <cell r="C27">
            <v>411</v>
          </cell>
          <cell r="D27">
            <v>4937</v>
          </cell>
        </row>
        <row r="28">
          <cell r="A28" t="str">
            <v>«Электронная площадка «Вердиктъ»</v>
          </cell>
          <cell r="B28">
            <v>1837</v>
          </cell>
          <cell r="C28">
            <v>1043</v>
          </cell>
          <cell r="D28">
            <v>16268</v>
          </cell>
        </row>
        <row r="29">
          <cell r="A29" t="str">
            <v>«Электронная торговая площадка ELECTRO-TORGI.RU»</v>
          </cell>
          <cell r="B29">
            <v>878</v>
          </cell>
          <cell r="C29">
            <v>388</v>
          </cell>
          <cell r="D29">
            <v>14858</v>
          </cell>
        </row>
        <row r="30">
          <cell r="A30" t="str">
            <v>B2B-Center</v>
          </cell>
          <cell r="B30">
            <v>0</v>
          </cell>
          <cell r="C30">
            <v>0</v>
          </cell>
          <cell r="D30">
            <v>24277</v>
          </cell>
        </row>
        <row r="31">
          <cell r="A31" t="str">
            <v>KARTOTEKA.RU</v>
          </cell>
          <cell r="B31">
            <v>0</v>
          </cell>
          <cell r="C31">
            <v>0</v>
          </cell>
          <cell r="D31">
            <v>11957</v>
          </cell>
        </row>
        <row r="32">
          <cell r="A32" t="str">
            <v>Tender Technologies</v>
          </cell>
          <cell r="B32">
            <v>2729</v>
          </cell>
          <cell r="C32">
            <v>1490</v>
          </cell>
          <cell r="D32">
            <v>23385</v>
          </cell>
        </row>
        <row r="33">
          <cell r="A33" t="str">
            <v>uTender</v>
          </cell>
          <cell r="B33">
            <v>1117</v>
          </cell>
          <cell r="C33">
            <v>512</v>
          </cell>
          <cell r="D33">
            <v>70453</v>
          </cell>
        </row>
        <row r="34">
          <cell r="A34" t="str">
            <v>АКОСТА info</v>
          </cell>
          <cell r="B34">
            <v>978</v>
          </cell>
          <cell r="C34">
            <v>438</v>
          </cell>
          <cell r="D34">
            <v>11710</v>
          </cell>
        </row>
        <row r="35">
          <cell r="A35" t="str">
            <v>Альфалот</v>
          </cell>
          <cell r="B35">
            <v>13820</v>
          </cell>
          <cell r="C35">
            <v>7113</v>
          </cell>
          <cell r="D35">
            <v>144796</v>
          </cell>
        </row>
        <row r="36">
          <cell r="A36" t="str">
            <v>АО «Сбербанк-АСТ»</v>
          </cell>
          <cell r="B36">
            <v>3047</v>
          </cell>
          <cell r="C36">
            <v>1416</v>
          </cell>
          <cell r="D36">
            <v>87090</v>
          </cell>
        </row>
        <row r="37">
          <cell r="A37" t="str">
            <v>Аукцион-центр</v>
          </cell>
          <cell r="B37">
            <v>696</v>
          </cell>
          <cell r="C37">
            <v>282</v>
          </cell>
          <cell r="D37">
            <v>27316</v>
          </cell>
        </row>
        <row r="38">
          <cell r="A38" t="str">
            <v>Аукционы Дальнего Востока</v>
          </cell>
          <cell r="B38">
            <v>10</v>
          </cell>
          <cell r="C38">
            <v>10</v>
          </cell>
          <cell r="D38">
            <v>304</v>
          </cell>
        </row>
        <row r="39">
          <cell r="A39" t="str">
            <v>Балтийская электронная площадка</v>
          </cell>
          <cell r="B39">
            <v>300</v>
          </cell>
          <cell r="C39">
            <v>179</v>
          </cell>
          <cell r="D39">
            <v>25944</v>
          </cell>
        </row>
        <row r="40">
          <cell r="A40" t="str">
            <v>Межрегиональная Электронная Торговая Площадка</v>
          </cell>
          <cell r="B40">
            <v>0</v>
          </cell>
          <cell r="C40">
            <v>0</v>
          </cell>
          <cell r="D40">
            <v>2</v>
          </cell>
        </row>
        <row r="41">
          <cell r="A41" t="str">
            <v>Межрегиональная Электронная Торговая Система</v>
          </cell>
          <cell r="B41">
            <v>26908</v>
          </cell>
          <cell r="C41">
            <v>14286</v>
          </cell>
          <cell r="D41">
            <v>360335</v>
          </cell>
        </row>
        <row r="42">
          <cell r="A42" t="str">
            <v>Межрегиональный Тендер</v>
          </cell>
          <cell r="B42">
            <v>0</v>
          </cell>
          <cell r="C42">
            <v>0</v>
          </cell>
          <cell r="D42">
            <v>3</v>
          </cell>
        </row>
        <row r="43">
          <cell r="A43" t="str">
            <v>МЕТА-ИНВЕСТ</v>
          </cell>
          <cell r="B43">
            <v>186</v>
          </cell>
          <cell r="C43">
            <v>69</v>
          </cell>
          <cell r="D43">
            <v>10068</v>
          </cell>
        </row>
        <row r="44">
          <cell r="A44" t="str">
            <v>Объединенная Торговая Площадка</v>
          </cell>
          <cell r="B44">
            <v>910</v>
          </cell>
          <cell r="C44">
            <v>596</v>
          </cell>
          <cell r="D44">
            <v>43983</v>
          </cell>
        </row>
        <row r="45">
          <cell r="A45" t="str">
            <v>ООО «Специализированная организация по проведению торгов – Южная Электронная Торговая Площадка»</v>
          </cell>
          <cell r="B45">
            <v>503</v>
          </cell>
          <cell r="C45">
            <v>251</v>
          </cell>
          <cell r="D45">
            <v>26947</v>
          </cell>
        </row>
        <row r="46">
          <cell r="A46" t="str">
            <v>Российский аукционный дом</v>
          </cell>
          <cell r="B46">
            <v>17411</v>
          </cell>
          <cell r="C46">
            <v>8175</v>
          </cell>
          <cell r="D46">
            <v>302127</v>
          </cell>
        </row>
        <row r="47">
          <cell r="A47" t="str">
            <v>Систематорг</v>
          </cell>
          <cell r="B47">
            <v>2618</v>
          </cell>
          <cell r="C47">
            <v>1348</v>
          </cell>
          <cell r="D47">
            <v>17678</v>
          </cell>
        </row>
        <row r="48">
          <cell r="A48" t="str">
            <v>ТендерСтандарт</v>
          </cell>
          <cell r="B48">
            <v>500</v>
          </cell>
          <cell r="C48">
            <v>261</v>
          </cell>
          <cell r="D48">
            <v>10779</v>
          </cell>
        </row>
        <row r="49">
          <cell r="A49" t="str">
            <v>ТП "Фабрикант"</v>
          </cell>
          <cell r="B49">
            <v>3823</v>
          </cell>
          <cell r="C49">
            <v>1930</v>
          </cell>
          <cell r="D49">
            <v>114896</v>
          </cell>
        </row>
        <row r="50">
          <cell r="A50" t="str">
            <v>Уральская электронная торговая площадка</v>
          </cell>
          <cell r="B50">
            <v>2758</v>
          </cell>
          <cell r="C50">
            <v>1444</v>
          </cell>
          <cell r="D50">
            <v>39069</v>
          </cell>
        </row>
        <row r="51">
          <cell r="A51" t="str">
            <v>Центр дистанционных торгов</v>
          </cell>
          <cell r="B51">
            <v>27295</v>
          </cell>
          <cell r="C51">
            <v>14180</v>
          </cell>
          <cell r="D51">
            <v>259895</v>
          </cell>
        </row>
        <row r="52">
          <cell r="A52" t="str">
            <v>Электронная площадка "Аукционный тендерный центр"</v>
          </cell>
          <cell r="B52">
            <v>846</v>
          </cell>
          <cell r="C52">
            <v>440</v>
          </cell>
          <cell r="D52">
            <v>78451</v>
          </cell>
        </row>
        <row r="53">
          <cell r="A53" t="str">
            <v>Электронная площадка "Система Электронных Торгов Имуществом" (СЭЛТИМ)</v>
          </cell>
          <cell r="B53">
            <v>62</v>
          </cell>
          <cell r="C53">
            <v>26</v>
          </cell>
          <cell r="D53">
            <v>56674</v>
          </cell>
        </row>
        <row r="54">
          <cell r="A54" t="str">
            <v>Электронная площадка №1</v>
          </cell>
          <cell r="B54">
            <v>0</v>
          </cell>
          <cell r="C54">
            <v>0</v>
          </cell>
          <cell r="D54">
            <v>35</v>
          </cell>
        </row>
        <row r="55">
          <cell r="A55" t="str">
            <v>Электронная площадка Центра реализации</v>
          </cell>
          <cell r="B55">
            <v>2583</v>
          </cell>
          <cell r="C55">
            <v>1370</v>
          </cell>
          <cell r="D55">
            <v>264541</v>
          </cell>
        </row>
        <row r="56">
          <cell r="A56" t="str">
            <v>Электронная площадка ЭСП</v>
          </cell>
          <cell r="B56">
            <v>384</v>
          </cell>
          <cell r="C56">
            <v>173</v>
          </cell>
          <cell r="D56">
            <v>26767</v>
          </cell>
        </row>
        <row r="57">
          <cell r="A57" t="str">
            <v>Электронная торговая площадка "Евразийская торговая площадка"</v>
          </cell>
          <cell r="B57">
            <v>0</v>
          </cell>
          <cell r="C57">
            <v>0</v>
          </cell>
          <cell r="D57">
            <v>50</v>
          </cell>
        </row>
        <row r="58">
          <cell r="A58" t="str">
            <v>Электронная Торговая Площадка "ПОВОЛЖСКИЙ АУКЦИОННЫЙ ДОМ"</v>
          </cell>
          <cell r="B58">
            <v>0</v>
          </cell>
          <cell r="C58">
            <v>0</v>
          </cell>
          <cell r="D58">
            <v>609</v>
          </cell>
        </row>
        <row r="59">
          <cell r="A59" t="str">
            <v xml:space="preserve">Электронная торговая площадка "Профит" </v>
          </cell>
          <cell r="B59">
            <v>2325</v>
          </cell>
          <cell r="C59">
            <v>1173</v>
          </cell>
          <cell r="D59">
            <v>29037</v>
          </cell>
        </row>
        <row r="60">
          <cell r="A60" t="str">
            <v>Электронная торговая площадка "Регион"</v>
          </cell>
          <cell r="B60">
            <v>793</v>
          </cell>
          <cell r="C60">
            <v>457</v>
          </cell>
          <cell r="D60">
            <v>3368</v>
          </cell>
        </row>
        <row r="61">
          <cell r="A61" t="str">
            <v xml:space="preserve">Электронная торговая площадка Заказ РФ </v>
          </cell>
          <cell r="B61">
            <v>23</v>
          </cell>
          <cell r="C61">
            <v>7</v>
          </cell>
          <cell r="D61">
            <v>7625</v>
          </cell>
        </row>
        <row r="62">
          <cell r="A62" t="str">
            <v>Электронный капитал</v>
          </cell>
          <cell r="B62">
            <v>0</v>
          </cell>
          <cell r="C62">
            <v>0</v>
          </cell>
          <cell r="D62">
            <v>291</v>
          </cell>
        </row>
        <row r="63">
          <cell r="A63" t="str">
            <v>ЭТП "Пром-Консалтинг"</v>
          </cell>
          <cell r="B63">
            <v>370</v>
          </cell>
          <cell r="C63">
            <v>44</v>
          </cell>
          <cell r="D63">
            <v>13601</v>
          </cell>
        </row>
        <row r="64">
          <cell r="A64" t="str">
            <v>ЭТП "ЮГРА"</v>
          </cell>
          <cell r="B64">
            <v>650</v>
          </cell>
          <cell r="C64">
            <v>367</v>
          </cell>
          <cell r="D64">
            <v>11053</v>
          </cell>
        </row>
      </sheetData>
      <sheetData sheetId="16"/>
      <sheetData sheetId="17">
        <row r="5">
          <cell r="A5" t="str">
            <v xml:space="preserve"> «Альянс Трейд»</v>
          </cell>
          <cell r="B5">
            <v>38</v>
          </cell>
        </row>
        <row r="6">
          <cell r="A6" t="str">
            <v>Ru-Trade24</v>
          </cell>
          <cell r="B6">
            <v>37</v>
          </cell>
        </row>
        <row r="7">
          <cell r="A7" t="str">
            <v>АИСТ</v>
          </cell>
          <cell r="B7">
            <v>0</v>
          </cell>
        </row>
        <row r="8">
          <cell r="A8" t="str">
            <v>АРБбитЛот</v>
          </cell>
          <cell r="B8">
            <v>573</v>
          </cell>
        </row>
        <row r="9">
          <cell r="A9" t="str">
            <v>Арбитат</v>
          </cell>
          <cell r="B9">
            <v>158</v>
          </cell>
        </row>
        <row r="10">
          <cell r="A10" t="str">
            <v>АрбиТрейд</v>
          </cell>
          <cell r="B10">
            <v>0</v>
          </cell>
        </row>
        <row r="11">
          <cell r="A11" t="str">
            <v>АУКЦИОНПРО</v>
          </cell>
          <cell r="B11">
            <v>0</v>
          </cell>
        </row>
        <row r="12">
          <cell r="A12" t="str">
            <v>Аукционы Сибири</v>
          </cell>
          <cell r="B12">
            <v>330</v>
          </cell>
        </row>
        <row r="13">
          <cell r="A13" t="str">
            <v>Всероссийская Электронная Торговая Площадка</v>
          </cell>
          <cell r="B13">
            <v>271</v>
          </cell>
        </row>
        <row r="14">
          <cell r="A14" t="str">
            <v>Митра</v>
          </cell>
          <cell r="B14">
            <v>15</v>
          </cell>
        </row>
        <row r="15">
          <cell r="A15" t="str">
            <v>МФБ</v>
          </cell>
          <cell r="B15">
            <v>0</v>
          </cell>
        </row>
        <row r="16">
          <cell r="A16" t="str">
            <v>Открытая торговая площадка</v>
          </cell>
          <cell r="B16">
            <v>0</v>
          </cell>
        </row>
        <row r="17">
          <cell r="A17" t="str">
            <v>ПТП-Центр</v>
          </cell>
          <cell r="B17">
            <v>54</v>
          </cell>
        </row>
        <row r="18">
          <cell r="A18" t="str">
            <v>Сибирская торговая площадка</v>
          </cell>
          <cell r="B18">
            <v>38</v>
          </cell>
        </row>
        <row r="19">
          <cell r="A19" t="str">
            <v>ЭТП Агенда"</v>
          </cell>
          <cell r="B19">
            <v>0</v>
          </cell>
        </row>
        <row r="20">
          <cell r="A20" t="str">
            <v>ЭТС24</v>
          </cell>
          <cell r="B20">
            <v>0</v>
          </cell>
        </row>
        <row r="21">
          <cell r="A21" t="str">
            <v>«Property Trade»</v>
          </cell>
          <cell r="B21">
            <v>8</v>
          </cell>
        </row>
        <row r="22">
          <cell r="A22" t="str">
            <v>«RUSSIA OnLine»</v>
          </cell>
          <cell r="B22">
            <v>0</v>
          </cell>
        </row>
        <row r="23">
          <cell r="A23" t="str">
            <v>«Новые информационные сервисы»</v>
          </cell>
          <cell r="B23">
            <v>1848</v>
          </cell>
        </row>
        <row r="24">
          <cell r="A24" t="str">
            <v>«Региональная Торговая площадка»</v>
          </cell>
          <cell r="B24">
            <v>112</v>
          </cell>
        </row>
        <row r="25">
          <cell r="A25" t="str">
            <v>«Системы ЭЛектронных Торгов»</v>
          </cell>
          <cell r="B25">
            <v>0</v>
          </cell>
        </row>
        <row r="26">
          <cell r="A26" t="str">
            <v>«ТЕНДЕР ГАРАНТ»</v>
          </cell>
          <cell r="B26">
            <v>152</v>
          </cell>
        </row>
        <row r="27">
          <cell r="A27" t="str">
            <v>«Электронная площадка «Вердиктъ»</v>
          </cell>
          <cell r="B27">
            <v>594</v>
          </cell>
        </row>
        <row r="28">
          <cell r="A28" t="str">
            <v>«Электронная торговая площадка ELECTRO-TORGI.RU»</v>
          </cell>
          <cell r="B28">
            <v>213</v>
          </cell>
        </row>
        <row r="29">
          <cell r="A29" t="str">
            <v>B2B-Center</v>
          </cell>
          <cell r="B29">
            <v>0</v>
          </cell>
        </row>
        <row r="30">
          <cell r="A30" t="str">
            <v>KARTOTEKA.RU</v>
          </cell>
          <cell r="B30">
            <v>0</v>
          </cell>
        </row>
        <row r="31">
          <cell r="A31" t="str">
            <v>Tender Technologies</v>
          </cell>
          <cell r="B31">
            <v>557</v>
          </cell>
        </row>
        <row r="32">
          <cell r="A32" t="str">
            <v>uTender</v>
          </cell>
          <cell r="B32">
            <v>220</v>
          </cell>
        </row>
        <row r="33">
          <cell r="A33" t="str">
            <v>АКОСТА info</v>
          </cell>
          <cell r="B33">
            <v>94</v>
          </cell>
        </row>
        <row r="34">
          <cell r="A34" t="str">
            <v>Альфалот</v>
          </cell>
          <cell r="B34">
            <v>3696</v>
          </cell>
        </row>
        <row r="35">
          <cell r="A35" t="str">
            <v>АО «Сбербанк-АСТ»</v>
          </cell>
          <cell r="B35">
            <v>399</v>
          </cell>
        </row>
        <row r="36">
          <cell r="A36" t="str">
            <v>Аукцион-центр</v>
          </cell>
          <cell r="B36">
            <v>131</v>
          </cell>
        </row>
        <row r="37">
          <cell r="A37" t="str">
            <v>Аукционы Дальнего Востока</v>
          </cell>
          <cell r="B37">
            <v>0</v>
          </cell>
        </row>
        <row r="38">
          <cell r="A38" t="str">
            <v>Балтийская электронная площадка</v>
          </cell>
          <cell r="B38">
            <v>108</v>
          </cell>
        </row>
        <row r="39">
          <cell r="A39" t="str">
            <v>Межрегиональная Электронная Торговая Площадка</v>
          </cell>
          <cell r="B39">
            <v>0</v>
          </cell>
        </row>
        <row r="40">
          <cell r="A40" t="str">
            <v>Межрегиональная Электронная Торговая Система</v>
          </cell>
          <cell r="B40">
            <v>8966</v>
          </cell>
        </row>
        <row r="41">
          <cell r="A41" t="str">
            <v>МЕТА-ИНВЕСТ</v>
          </cell>
          <cell r="B41">
            <v>94</v>
          </cell>
        </row>
        <row r="42">
          <cell r="A42" t="str">
            <v>Объединенная Торговая Площадка</v>
          </cell>
          <cell r="B42">
            <v>98</v>
          </cell>
        </row>
        <row r="43">
          <cell r="A43" t="str">
            <v>ООО «Специализированная организация по проведению торгов – Южная Электронная Торговая Площадка»</v>
          </cell>
          <cell r="B43">
            <v>112</v>
          </cell>
        </row>
        <row r="44">
          <cell r="A44" t="str">
            <v>Российский аукционный дом</v>
          </cell>
          <cell r="B44">
            <v>4499</v>
          </cell>
        </row>
        <row r="45">
          <cell r="A45" t="str">
            <v>Систематорг</v>
          </cell>
          <cell r="B45">
            <v>0</v>
          </cell>
        </row>
        <row r="46">
          <cell r="A46" t="str">
            <v>ТендерСтандарт</v>
          </cell>
          <cell r="B46">
            <v>15</v>
          </cell>
        </row>
        <row r="47">
          <cell r="A47" t="str">
            <v>ТП "Фабрикант"</v>
          </cell>
          <cell r="B47">
            <v>762</v>
          </cell>
        </row>
        <row r="48">
          <cell r="A48" t="str">
            <v>Уральская электронная торговая площадка</v>
          </cell>
          <cell r="B48">
            <v>745</v>
          </cell>
        </row>
        <row r="49">
          <cell r="A49" t="str">
            <v>Центр дистанционных торгов</v>
          </cell>
          <cell r="B49">
            <v>6753</v>
          </cell>
        </row>
        <row r="50">
          <cell r="A50" t="str">
            <v>Электронная площадка "Аукционный тендерный центр"</v>
          </cell>
          <cell r="B50">
            <v>175</v>
          </cell>
        </row>
        <row r="51">
          <cell r="A51" t="str">
            <v>Электронная площадка "Система Электронных Торгов Имуществом" (СЭЛТИМ)</v>
          </cell>
          <cell r="B51">
            <v>68</v>
          </cell>
        </row>
        <row r="52">
          <cell r="A52" t="str">
            <v>Электронная площадка №1</v>
          </cell>
          <cell r="B52">
            <v>0</v>
          </cell>
        </row>
        <row r="53">
          <cell r="A53" t="str">
            <v>Электронная площадка Центра реализации</v>
          </cell>
          <cell r="B53">
            <v>603</v>
          </cell>
        </row>
        <row r="54">
          <cell r="A54" t="str">
            <v>Электронная площадка ЭСП</v>
          </cell>
          <cell r="B54">
            <v>0</v>
          </cell>
        </row>
        <row r="55">
          <cell r="A55" t="str">
            <v>Электронная торговая площадка "Евразийская торговая площадка"</v>
          </cell>
          <cell r="B55">
            <v>0</v>
          </cell>
        </row>
        <row r="56">
          <cell r="A56" t="str">
            <v>Электронная Торговая Площадка "ПОВОЛЖСКИЙ АУКЦИОННЫЙ ДОМ"</v>
          </cell>
          <cell r="B56">
            <v>0</v>
          </cell>
        </row>
        <row r="57">
          <cell r="A57" t="str">
            <v xml:space="preserve">Электронная торговая площадка "Профит" </v>
          </cell>
          <cell r="B57">
            <v>480</v>
          </cell>
        </row>
        <row r="58">
          <cell r="A58" t="str">
            <v>Электронная торговая площадка "Регион"</v>
          </cell>
          <cell r="B58">
            <v>151</v>
          </cell>
        </row>
        <row r="59">
          <cell r="A59" t="str">
            <v xml:space="preserve">Электронная торговая площадка Заказ РФ </v>
          </cell>
          <cell r="B59">
            <v>15</v>
          </cell>
        </row>
        <row r="60">
          <cell r="A60" t="str">
            <v>Электронный капитал</v>
          </cell>
          <cell r="B60">
            <v>0</v>
          </cell>
        </row>
        <row r="61">
          <cell r="A61" t="str">
            <v>ЭТП "Пром-Консалтинг"</v>
          </cell>
          <cell r="B61">
            <v>0</v>
          </cell>
        </row>
        <row r="62">
          <cell r="A62" t="str">
            <v>ЭТП "ЮГРА"</v>
          </cell>
          <cell r="B62">
            <v>116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A6" t="str">
            <v>ЭТП</v>
          </cell>
          <cell r="B6" t="str">
            <v>последний квартал</v>
          </cell>
          <cell r="C6" t="str">
            <v>С 2015 г.</v>
          </cell>
        </row>
        <row r="7">
          <cell r="A7" t="str">
            <v xml:space="preserve"> «Альянс Трейд»</v>
          </cell>
          <cell r="B7">
            <v>24</v>
          </cell>
          <cell r="C7">
            <v>484</v>
          </cell>
        </row>
        <row r="8">
          <cell r="A8" t="str">
            <v>Ru-Trade24</v>
          </cell>
          <cell r="B8">
            <v>25</v>
          </cell>
          <cell r="C8">
            <v>2821</v>
          </cell>
        </row>
        <row r="9">
          <cell r="A9" t="str">
            <v>АИСТ</v>
          </cell>
          <cell r="B9">
            <v>0</v>
          </cell>
          <cell r="C9">
            <v>261</v>
          </cell>
        </row>
        <row r="10">
          <cell r="A10" t="str">
            <v>АРБбитЛот</v>
          </cell>
          <cell r="B10">
            <v>248</v>
          </cell>
          <cell r="C10">
            <v>1676</v>
          </cell>
        </row>
        <row r="11">
          <cell r="A11" t="str">
            <v>Арбитат</v>
          </cell>
          <cell r="B11">
            <v>77</v>
          </cell>
          <cell r="C11">
            <v>4522</v>
          </cell>
        </row>
        <row r="12">
          <cell r="A12" t="str">
            <v>АУКЦИОНПРО</v>
          </cell>
          <cell r="B12">
            <v>45</v>
          </cell>
          <cell r="C12">
            <v>159</v>
          </cell>
        </row>
        <row r="13">
          <cell r="A13" t="str">
            <v>Аукционы Сибири</v>
          </cell>
          <cell r="B13">
            <v>135</v>
          </cell>
          <cell r="C13">
            <v>7707</v>
          </cell>
        </row>
        <row r="14">
          <cell r="A14" t="str">
            <v>Всероссийская Электронная Торговая Площадка</v>
          </cell>
          <cell r="B14">
            <v>126</v>
          </cell>
          <cell r="C14">
            <v>6836</v>
          </cell>
        </row>
        <row r="15">
          <cell r="A15" t="str">
            <v>Митра</v>
          </cell>
          <cell r="B15">
            <v>29</v>
          </cell>
          <cell r="C15">
            <v>134</v>
          </cell>
        </row>
        <row r="16">
          <cell r="A16" t="str">
            <v>МФБ</v>
          </cell>
          <cell r="B16">
            <v>0</v>
          </cell>
          <cell r="C16">
            <v>154</v>
          </cell>
        </row>
        <row r="17">
          <cell r="A17" t="str">
            <v>Открытая торговая площадка</v>
          </cell>
          <cell r="B17">
            <v>0</v>
          </cell>
          <cell r="C17">
            <v>42</v>
          </cell>
        </row>
        <row r="18">
          <cell r="A18" t="str">
            <v>ПТП-Центр</v>
          </cell>
          <cell r="B18">
            <v>34</v>
          </cell>
          <cell r="C18">
            <v>2102</v>
          </cell>
        </row>
        <row r="19">
          <cell r="A19" t="str">
            <v>Сибирская торговая площадка</v>
          </cell>
          <cell r="B19">
            <v>16</v>
          </cell>
          <cell r="C19">
            <v>3848</v>
          </cell>
        </row>
        <row r="20">
          <cell r="A20" t="str">
            <v>ЭТП Агенда"</v>
          </cell>
          <cell r="B20">
            <v>0</v>
          </cell>
          <cell r="C20">
            <v>411</v>
          </cell>
        </row>
        <row r="21">
          <cell r="A21" t="str">
            <v>ЭТС24</v>
          </cell>
          <cell r="B21">
            <v>0</v>
          </cell>
          <cell r="C21">
            <v>7</v>
          </cell>
        </row>
        <row r="22">
          <cell r="A22" t="str">
            <v>«Property Trade»</v>
          </cell>
          <cell r="B22">
            <v>6</v>
          </cell>
          <cell r="C22">
            <v>528</v>
          </cell>
        </row>
        <row r="23">
          <cell r="A23" t="str">
            <v>«RUSSIA OnLine»</v>
          </cell>
          <cell r="B23">
            <v>115</v>
          </cell>
          <cell r="C23">
            <v>4666</v>
          </cell>
        </row>
        <row r="24">
          <cell r="A24" t="str">
            <v>«Новые информационные сервисы»</v>
          </cell>
          <cell r="B24">
            <v>748</v>
          </cell>
          <cell r="C24">
            <v>28893</v>
          </cell>
        </row>
        <row r="25">
          <cell r="A25" t="str">
            <v>«Региональная Торговая площадка»</v>
          </cell>
          <cell r="B25">
            <v>55</v>
          </cell>
          <cell r="C25">
            <v>5071</v>
          </cell>
        </row>
        <row r="26">
          <cell r="A26" t="str">
            <v>«Системы ЭЛектронных Торгов»</v>
          </cell>
          <cell r="B26">
            <v>0</v>
          </cell>
          <cell r="C26">
            <v>2678</v>
          </cell>
        </row>
        <row r="27">
          <cell r="A27" t="str">
            <v>«ТЕНДЕР ГАРАНТ»</v>
          </cell>
          <cell r="B27">
            <v>50</v>
          </cell>
          <cell r="C27">
            <v>1050</v>
          </cell>
        </row>
        <row r="28">
          <cell r="A28" t="str">
            <v>«Электронная площадка «Вердиктъ»</v>
          </cell>
          <cell r="B28">
            <v>248</v>
          </cell>
          <cell r="C28">
            <v>4014</v>
          </cell>
        </row>
        <row r="29">
          <cell r="A29" t="str">
            <v>«Электронная торговая площадка ELECTRO-TORGI.RU»</v>
          </cell>
          <cell r="B29">
            <v>119</v>
          </cell>
          <cell r="C29">
            <v>4135</v>
          </cell>
        </row>
        <row r="30">
          <cell r="A30" t="str">
            <v>B2B-Center</v>
          </cell>
          <cell r="B30">
            <v>0</v>
          </cell>
          <cell r="C30">
            <v>2990</v>
          </cell>
        </row>
        <row r="31">
          <cell r="A31" t="str">
            <v>KARTOTEKA.RU</v>
          </cell>
          <cell r="B31">
            <v>0</v>
          </cell>
          <cell r="C31">
            <v>1261</v>
          </cell>
        </row>
        <row r="32">
          <cell r="A32" t="str">
            <v>Tender Technologies</v>
          </cell>
          <cell r="B32">
            <v>228</v>
          </cell>
          <cell r="C32">
            <v>4288</v>
          </cell>
        </row>
        <row r="33">
          <cell r="A33" t="str">
            <v>uTender</v>
          </cell>
          <cell r="B33">
            <v>86</v>
          </cell>
          <cell r="C33">
            <v>15569</v>
          </cell>
        </row>
        <row r="34">
          <cell r="A34" t="str">
            <v>АКОСТА info</v>
          </cell>
          <cell r="B34">
            <v>124</v>
          </cell>
          <cell r="C34">
            <v>2722</v>
          </cell>
        </row>
        <row r="35">
          <cell r="A35" t="str">
            <v>Альфалот</v>
          </cell>
          <cell r="B35">
            <v>1625</v>
          </cell>
          <cell r="C35">
            <v>35869</v>
          </cell>
        </row>
        <row r="36">
          <cell r="A36" t="str">
            <v>АО «Сбербанк-АСТ»</v>
          </cell>
          <cell r="B36">
            <v>340</v>
          </cell>
          <cell r="C36">
            <v>11271</v>
          </cell>
        </row>
        <row r="37">
          <cell r="A37" t="str">
            <v>Аукцион-центр</v>
          </cell>
          <cell r="B37">
            <v>84</v>
          </cell>
          <cell r="C37">
            <v>6809</v>
          </cell>
        </row>
        <row r="38">
          <cell r="A38" t="str">
            <v>Аукционы Дальнего Востока</v>
          </cell>
          <cell r="B38">
            <v>1</v>
          </cell>
          <cell r="C38">
            <v>31</v>
          </cell>
        </row>
        <row r="39">
          <cell r="A39" t="str">
            <v>Балтийская электронная площадка</v>
          </cell>
          <cell r="B39">
            <v>52</v>
          </cell>
          <cell r="C39">
            <v>5720</v>
          </cell>
        </row>
        <row r="40">
          <cell r="A40" t="str">
            <v>Межрегиональная Электронная Торговая Площадка</v>
          </cell>
          <cell r="B40">
            <v>0</v>
          </cell>
          <cell r="C40">
            <v>2</v>
          </cell>
        </row>
        <row r="41">
          <cell r="A41" t="str">
            <v>Межрегиональная Электронная Торговая Система</v>
          </cell>
          <cell r="B41">
            <v>3300</v>
          </cell>
          <cell r="C41">
            <v>95108</v>
          </cell>
        </row>
        <row r="42">
          <cell r="A42" t="str">
            <v>МЕТА-ИНВЕСТ</v>
          </cell>
          <cell r="B42">
            <v>23</v>
          </cell>
          <cell r="C42">
            <v>2744</v>
          </cell>
        </row>
        <row r="43">
          <cell r="A43" t="str">
            <v>Объединенная Торговая Площадка</v>
          </cell>
          <cell r="B43">
            <v>42</v>
          </cell>
          <cell r="C43">
            <v>6879</v>
          </cell>
        </row>
        <row r="44">
          <cell r="A44" t="str">
            <v>ООО «Специализированная организация по проведению торгов – Южная Электронная Торговая Площадка»</v>
          </cell>
          <cell r="B44">
            <v>65</v>
          </cell>
          <cell r="C44">
            <v>6090</v>
          </cell>
        </row>
        <row r="45">
          <cell r="A45" t="str">
            <v>Российский аукционный дом</v>
          </cell>
          <cell r="B45">
            <v>2168</v>
          </cell>
          <cell r="C45">
            <v>67561</v>
          </cell>
        </row>
        <row r="46">
          <cell r="A46" t="str">
            <v>Систематорг</v>
          </cell>
          <cell r="B46">
            <v>263</v>
          </cell>
          <cell r="C46">
            <v>3890</v>
          </cell>
        </row>
        <row r="47">
          <cell r="A47" t="str">
            <v>ТендерСтандарт</v>
          </cell>
          <cell r="B47">
            <v>66</v>
          </cell>
          <cell r="C47">
            <v>1654</v>
          </cell>
        </row>
        <row r="48">
          <cell r="A48" t="str">
            <v>ТП "Фабрикант"</v>
          </cell>
          <cell r="B48">
            <v>409</v>
          </cell>
          <cell r="C48">
            <v>26363</v>
          </cell>
        </row>
        <row r="49">
          <cell r="A49" t="str">
            <v>Уральская электронная торговая площадка</v>
          </cell>
          <cell r="B49">
            <v>321</v>
          </cell>
          <cell r="C49">
            <v>10137</v>
          </cell>
        </row>
        <row r="50">
          <cell r="A50" t="str">
            <v>Центр дистанционных торгов</v>
          </cell>
          <cell r="B50">
            <v>2873</v>
          </cell>
          <cell r="C50">
            <v>60185</v>
          </cell>
        </row>
        <row r="51">
          <cell r="A51" t="str">
            <v>Электронная площадка "Аукционный тендерный центр"</v>
          </cell>
          <cell r="B51">
            <v>57</v>
          </cell>
          <cell r="C51">
            <v>8990</v>
          </cell>
        </row>
        <row r="52">
          <cell r="A52" t="str">
            <v>Электронная площадка "Система Электронных Торгов Имуществом" (СЭЛТИМ)</v>
          </cell>
          <cell r="B52">
            <v>23</v>
          </cell>
          <cell r="C52">
            <v>4245</v>
          </cell>
        </row>
        <row r="53">
          <cell r="A53" t="str">
            <v>Электронная площадка №1</v>
          </cell>
          <cell r="B53">
            <v>0</v>
          </cell>
          <cell r="C53">
            <v>12</v>
          </cell>
        </row>
        <row r="54">
          <cell r="A54" t="str">
            <v>Электронная площадка Центра реализации</v>
          </cell>
          <cell r="B54">
            <v>287</v>
          </cell>
          <cell r="C54">
            <v>25865</v>
          </cell>
        </row>
        <row r="55">
          <cell r="A55" t="str">
            <v>Электронная площадка ЭСП</v>
          </cell>
          <cell r="B55">
            <v>89</v>
          </cell>
          <cell r="C55">
            <v>8111</v>
          </cell>
        </row>
        <row r="56">
          <cell r="A56" t="str">
            <v>Электронная торговая площадка "Евразийская торговая площадка"</v>
          </cell>
          <cell r="B56">
            <v>0</v>
          </cell>
          <cell r="C56">
            <v>2493</v>
          </cell>
        </row>
        <row r="57">
          <cell r="A57" t="str">
            <v>Электронная Торговая Площадка "ПОВОЛЖСКИЙ АУКЦИОННЫЙ ДОМ"</v>
          </cell>
          <cell r="B57">
            <v>0</v>
          </cell>
          <cell r="C57">
            <v>111</v>
          </cell>
        </row>
        <row r="58">
          <cell r="A58" t="str">
            <v xml:space="preserve">Электронная торговая площадка "Профит" </v>
          </cell>
          <cell r="B58">
            <v>244</v>
          </cell>
          <cell r="C58">
            <v>6860</v>
          </cell>
        </row>
        <row r="59">
          <cell r="A59" t="str">
            <v>Электронная торговая площадка "Регион"</v>
          </cell>
          <cell r="B59">
            <v>59</v>
          </cell>
          <cell r="C59">
            <v>718</v>
          </cell>
        </row>
        <row r="60">
          <cell r="A60" t="str">
            <v xml:space="preserve">Электронная торговая площадка Заказ РФ </v>
          </cell>
          <cell r="B60">
            <v>5</v>
          </cell>
          <cell r="C60">
            <v>810</v>
          </cell>
        </row>
        <row r="61">
          <cell r="A61" t="str">
            <v>Электронный капитал</v>
          </cell>
          <cell r="B61">
            <v>0</v>
          </cell>
          <cell r="C61">
            <v>16</v>
          </cell>
        </row>
        <row r="62">
          <cell r="A62" t="str">
            <v>ЭТП "Пром-Консалтинг"</v>
          </cell>
          <cell r="B62">
            <v>3</v>
          </cell>
          <cell r="C62">
            <v>1911</v>
          </cell>
        </row>
        <row r="63">
          <cell r="A63" t="str">
            <v>ЭТП "ЮГРА"</v>
          </cell>
          <cell r="B63">
            <v>59</v>
          </cell>
          <cell r="C63">
            <v>2758</v>
          </cell>
        </row>
      </sheetData>
      <sheetData sheetId="27"/>
      <sheetData sheetId="28"/>
      <sheetData sheetId="29"/>
      <sheetData sheetId="30">
        <row r="5">
          <cell r="A5" t="str">
            <v>ЭТП</v>
          </cell>
          <cell r="B5" t="str">
            <v>последний квартал</v>
          </cell>
        </row>
        <row r="6">
          <cell r="A6" t="str">
            <v xml:space="preserve"> «Альянс Трейд»</v>
          </cell>
          <cell r="B6">
            <v>4.5118993659999995E-2</v>
          </cell>
        </row>
        <row r="7">
          <cell r="A7" t="str">
            <v>Ru-Trade24</v>
          </cell>
          <cell r="B7">
            <v>0.11154902451000001</v>
          </cell>
        </row>
        <row r="8">
          <cell r="A8" t="str">
            <v>АИСТ</v>
          </cell>
          <cell r="B8">
            <v>0</v>
          </cell>
        </row>
        <row r="9">
          <cell r="A9" t="str">
            <v>АРБбитЛот</v>
          </cell>
          <cell r="B9">
            <v>0.13806749179000002</v>
          </cell>
        </row>
        <row r="10">
          <cell r="A10" t="str">
            <v>Арбитат</v>
          </cell>
          <cell r="B10">
            <v>0.11711328064</v>
          </cell>
        </row>
        <row r="11">
          <cell r="A11" t="str">
            <v>АУКЦИОНПРО</v>
          </cell>
          <cell r="B11">
            <v>0.22613881423000001</v>
          </cell>
        </row>
        <row r="12">
          <cell r="A12" t="str">
            <v>Аукционы Сибири</v>
          </cell>
          <cell r="B12">
            <v>8.6808610120000004E-2</v>
          </cell>
        </row>
        <row r="13">
          <cell r="A13" t="str">
            <v>Всероссийская Электронная Торговая Площадка</v>
          </cell>
          <cell r="B13">
            <v>0.80294812355999989</v>
          </cell>
        </row>
        <row r="14">
          <cell r="A14" t="str">
            <v>Митра</v>
          </cell>
          <cell r="B14">
            <v>2.4831483189999996E-2</v>
          </cell>
        </row>
        <row r="15">
          <cell r="A15" t="str">
            <v>МФБ</v>
          </cell>
          <cell r="B15">
            <v>0</v>
          </cell>
        </row>
        <row r="16">
          <cell r="A16" t="str">
            <v>Открытая торговая площадка</v>
          </cell>
          <cell r="B16">
            <v>0</v>
          </cell>
        </row>
        <row r="17">
          <cell r="A17" t="str">
            <v>ПТП-Центр</v>
          </cell>
          <cell r="B17">
            <v>4.4276887310000006E-2</v>
          </cell>
        </row>
        <row r="18">
          <cell r="A18" t="str">
            <v>Сибирская торговая площадка</v>
          </cell>
          <cell r="B18">
            <v>9.1728517699999988E-3</v>
          </cell>
        </row>
        <row r="19">
          <cell r="A19" t="str">
            <v>ЭТП Агенда"</v>
          </cell>
          <cell r="B19">
            <v>0</v>
          </cell>
        </row>
        <row r="20">
          <cell r="A20" t="str">
            <v>ЭТС24</v>
          </cell>
          <cell r="B20">
            <v>0</v>
          </cell>
        </row>
        <row r="21">
          <cell r="A21" t="str">
            <v>«Property Trade»</v>
          </cell>
          <cell r="B21">
            <v>2.0991508999999998E-2</v>
          </cell>
        </row>
        <row r="22">
          <cell r="A22" t="str">
            <v>«RUSSIA OnLine»</v>
          </cell>
          <cell r="B22">
            <v>0.25678777824999999</v>
          </cell>
        </row>
        <row r="23">
          <cell r="A23" t="str">
            <v>«Новые информационные сервисы»</v>
          </cell>
          <cell r="B23">
            <v>1.0777577753499998</v>
          </cell>
        </row>
        <row r="24">
          <cell r="A24" t="str">
            <v>«Региональная Торговая площадка»</v>
          </cell>
          <cell r="B24">
            <v>5.5142358510000003E-2</v>
          </cell>
        </row>
        <row r="25">
          <cell r="A25" t="str">
            <v>«Системы ЭЛектронных Торгов»</v>
          </cell>
          <cell r="B25">
            <v>0</v>
          </cell>
        </row>
        <row r="26">
          <cell r="A26" t="str">
            <v>«ТЕНДЕР ГАРАНТ»</v>
          </cell>
          <cell r="B26">
            <v>8.3371402359999999E-2</v>
          </cell>
        </row>
        <row r="27">
          <cell r="A27" t="str">
            <v>«Электронная площадка «Вердиктъ»</v>
          </cell>
          <cell r="B27">
            <v>3.1063354664100005</v>
          </cell>
        </row>
        <row r="28">
          <cell r="A28" t="str">
            <v>«Электронная торговая площадка ELECTRO-TORGI.RU»</v>
          </cell>
          <cell r="B28">
            <v>0.67569932942000011</v>
          </cell>
        </row>
        <row r="29">
          <cell r="A29" t="str">
            <v>B2B-Center</v>
          </cell>
          <cell r="B29">
            <v>0</v>
          </cell>
        </row>
        <row r="30">
          <cell r="A30" t="str">
            <v>KARTOTEKA.RU</v>
          </cell>
          <cell r="B30">
            <v>0</v>
          </cell>
        </row>
        <row r="31">
          <cell r="A31" t="str">
            <v>Tender Technologies</v>
          </cell>
          <cell r="B31">
            <v>0.3845899284</v>
          </cell>
        </row>
        <row r="32">
          <cell r="A32" t="str">
            <v>uTender</v>
          </cell>
          <cell r="B32">
            <v>0.11916335242000001</v>
          </cell>
        </row>
        <row r="33">
          <cell r="A33" t="str">
            <v>АКОСТА info</v>
          </cell>
          <cell r="B33">
            <v>9.6938546749999993E-2</v>
          </cell>
        </row>
        <row r="34">
          <cell r="A34" t="str">
            <v>Альфалот</v>
          </cell>
          <cell r="B34">
            <v>9.6457710624399979</v>
          </cell>
        </row>
        <row r="35">
          <cell r="A35" t="str">
            <v>АО «Сбербанк-АСТ»</v>
          </cell>
          <cell r="B35">
            <v>1.5368271967399998</v>
          </cell>
        </row>
        <row r="36">
          <cell r="A36" t="str">
            <v>Аукцион-центр</v>
          </cell>
          <cell r="B36">
            <v>0.15085465596</v>
          </cell>
        </row>
        <row r="37">
          <cell r="A37" t="str">
            <v>Аукционы Дальнего Востока</v>
          </cell>
          <cell r="B37">
            <v>6.2000000000000003E-5</v>
          </cell>
        </row>
        <row r="38">
          <cell r="A38" t="str">
            <v>Балтийская электронная площадка</v>
          </cell>
          <cell r="B38">
            <v>0.39684745368000124</v>
          </cell>
        </row>
        <row r="39">
          <cell r="A39" t="str">
            <v>Межрегиональная Электронная Торговая Площадка</v>
          </cell>
          <cell r="B39">
            <v>0</v>
          </cell>
        </row>
        <row r="40">
          <cell r="A40" t="str">
            <v>Межрегиональная Электронная Торговая Система</v>
          </cell>
          <cell r="B40">
            <v>13.01275720079</v>
          </cell>
        </row>
        <row r="41">
          <cell r="A41" t="str">
            <v>МЕТА-ИНВЕСТ</v>
          </cell>
          <cell r="B41">
            <v>0.42858479197000005</v>
          </cell>
        </row>
        <row r="42">
          <cell r="A42" t="str">
            <v>Объединенная Торговая Площадка</v>
          </cell>
          <cell r="B42">
            <v>0.12342168653</v>
          </cell>
        </row>
        <row r="43">
          <cell r="A43" t="str">
            <v>ООО «Специализированная организация по проведению торгов – Южная Электронная Торговая Площадка»</v>
          </cell>
          <cell r="B43">
            <v>0.10969483997</v>
          </cell>
        </row>
        <row r="44">
          <cell r="A44" t="str">
            <v>Российский аукционный дом</v>
          </cell>
          <cell r="B44">
            <v>4.1070970114499996</v>
          </cell>
        </row>
        <row r="45">
          <cell r="A45" t="str">
            <v>Систематорг</v>
          </cell>
          <cell r="B45">
            <v>0.20729649518000001</v>
          </cell>
        </row>
        <row r="46">
          <cell r="A46" t="str">
            <v>ТендерСтандарт</v>
          </cell>
          <cell r="B46">
            <v>0.14104528112</v>
          </cell>
        </row>
        <row r="47">
          <cell r="A47" t="str">
            <v>ТП "Фабрикант"</v>
          </cell>
          <cell r="B47">
            <v>0.53257681411000002</v>
          </cell>
        </row>
        <row r="48">
          <cell r="A48" t="str">
            <v>Уральская электронная торговая площадка</v>
          </cell>
          <cell r="B48">
            <v>1.5849242810699999</v>
          </cell>
        </row>
        <row r="49">
          <cell r="A49" t="str">
            <v>Центр дистанционных торгов</v>
          </cell>
          <cell r="B49">
            <v>3.0013309278499998</v>
          </cell>
        </row>
        <row r="50">
          <cell r="A50" t="str">
            <v>Электронная площадка "Аукционный тендерный центр"</v>
          </cell>
          <cell r="B50">
            <v>0.33945664336000003</v>
          </cell>
        </row>
        <row r="51">
          <cell r="A51" t="str">
            <v>Электронная площадка "Система Электронных Торгов Имуществом" (СЭЛТИМ)</v>
          </cell>
          <cell r="B51">
            <v>1.5897812679999998E-2</v>
          </cell>
        </row>
        <row r="52">
          <cell r="A52" t="str">
            <v>Электронная площадка №1</v>
          </cell>
          <cell r="B52">
            <v>0</v>
          </cell>
        </row>
        <row r="53">
          <cell r="A53" t="str">
            <v>Электронная площадка Центра реализации</v>
          </cell>
          <cell r="B53">
            <v>0.84498775153999994</v>
          </cell>
        </row>
        <row r="54">
          <cell r="A54" t="str">
            <v>Электронная площадка ЭСП</v>
          </cell>
          <cell r="B54">
            <v>8.6825519930000011E-2</v>
          </cell>
        </row>
        <row r="55">
          <cell r="A55" t="str">
            <v>Электронная торговая площадка "Евразийская торговая площадка"</v>
          </cell>
          <cell r="B55">
            <v>0</v>
          </cell>
        </row>
        <row r="56">
          <cell r="A56" t="str">
            <v>Электронная Торговая Площадка "ПОВОЛЖСКИЙ АУКЦИОННЫЙ ДОМ"</v>
          </cell>
          <cell r="B56">
            <v>0</v>
          </cell>
        </row>
        <row r="57">
          <cell r="A57" t="str">
            <v xml:space="preserve">Электронная торговая площадка "Профит" </v>
          </cell>
          <cell r="B57">
            <v>0.16765689932000052</v>
          </cell>
        </row>
        <row r="58">
          <cell r="A58" t="str">
            <v>Электронная торговая площадка "Регион"</v>
          </cell>
          <cell r="B58">
            <v>0.22940337775</v>
          </cell>
        </row>
        <row r="59">
          <cell r="A59" t="str">
            <v xml:space="preserve">Электронная торговая площадка Заказ РФ </v>
          </cell>
          <cell r="B59">
            <v>1.6869785000000001E-4</v>
          </cell>
        </row>
        <row r="60">
          <cell r="A60" t="str">
            <v>Электронный капитал</v>
          </cell>
          <cell r="B60">
            <v>0</v>
          </cell>
        </row>
        <row r="61">
          <cell r="A61" t="str">
            <v>ЭТП "Пром-Консалтинг"</v>
          </cell>
          <cell r="B61">
            <v>3.4965862400000002E-3</v>
          </cell>
        </row>
        <row r="62">
          <cell r="A62" t="str">
            <v>ЭТП "ЮГРА"</v>
          </cell>
          <cell r="B62">
            <v>4.498793886E-2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6"/>
  <sheetViews>
    <sheetView showGridLines="0" tabSelected="1" zoomScale="145" zoomScaleNormal="145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T65"/>
    </sheetView>
  </sheetViews>
  <sheetFormatPr defaultColWidth="8.85546875" defaultRowHeight="12.75" x14ac:dyDescent="0.25"/>
  <cols>
    <col min="1" max="1" width="33.5703125" style="15" customWidth="1"/>
    <col min="2" max="2" width="14" style="28" bestFit="1" customWidth="1"/>
    <col min="3" max="3" width="6" style="28" bestFit="1" customWidth="1"/>
    <col min="4" max="4" width="9.7109375" style="28" customWidth="1"/>
    <col min="5" max="5" width="7.42578125" style="29" bestFit="1" customWidth="1"/>
    <col min="6" max="6" width="8.85546875" style="28" customWidth="1"/>
    <col min="7" max="7" width="7.5703125" style="28" customWidth="1"/>
    <col min="8" max="8" width="9.5703125" style="28" customWidth="1"/>
    <col min="9" max="9" width="8.42578125" style="28" customWidth="1"/>
    <col min="10" max="10" width="11" style="28" customWidth="1"/>
    <col min="11" max="11" width="7.5703125" style="28" customWidth="1"/>
    <col min="12" max="13" width="9.42578125" style="28" customWidth="1"/>
    <col min="14" max="14" width="10" style="28" customWidth="1"/>
    <col min="15" max="15" width="6.140625" style="28" bestFit="1" customWidth="1"/>
    <col min="16" max="16" width="8.28515625" style="28" customWidth="1"/>
    <col min="17" max="17" width="7.42578125" style="28" customWidth="1"/>
    <col min="18" max="18" width="10.140625" style="28" bestFit="1" customWidth="1"/>
    <col min="19" max="19" width="9" style="28" customWidth="1"/>
    <col min="20" max="20" width="9.7109375" style="28" customWidth="1"/>
    <col min="21" max="16384" width="8.85546875" style="15"/>
  </cols>
  <sheetData>
    <row r="1" spans="1:21" ht="109.5" customHeight="1" x14ac:dyDescent="0.25">
      <c r="A1" s="25" t="s">
        <v>63</v>
      </c>
    </row>
    <row r="2" spans="1:21" s="21" customFormat="1" ht="13.15" customHeight="1" x14ac:dyDescent="0.25">
      <c r="A2" s="23" t="s">
        <v>57</v>
      </c>
      <c r="B2" s="53" t="s">
        <v>59</v>
      </c>
      <c r="C2" s="53"/>
      <c r="D2" s="53"/>
      <c r="E2" s="53"/>
      <c r="F2" s="54" t="s">
        <v>61</v>
      </c>
      <c r="G2" s="54"/>
      <c r="H2" s="54"/>
      <c r="I2" s="54"/>
      <c r="J2" s="55" t="s">
        <v>66</v>
      </c>
      <c r="K2" s="55"/>
      <c r="L2" s="55"/>
      <c r="M2" s="55"/>
      <c r="N2" s="54" t="s">
        <v>60</v>
      </c>
      <c r="O2" s="54"/>
      <c r="P2" s="54"/>
      <c r="Q2" s="54"/>
      <c r="R2" s="52" t="s">
        <v>79</v>
      </c>
      <c r="S2" s="52"/>
      <c r="T2" s="52"/>
      <c r="U2" s="22"/>
    </row>
    <row r="3" spans="1:21" s="11" customFormat="1" ht="36.75" customHeight="1" thickBot="1" x14ac:dyDescent="0.3">
      <c r="A3" s="24"/>
      <c r="B3" s="37" t="s">
        <v>56</v>
      </c>
      <c r="C3" s="34" t="s">
        <v>1</v>
      </c>
      <c r="D3" s="37" t="s">
        <v>2</v>
      </c>
      <c r="E3" s="40" t="s">
        <v>4</v>
      </c>
      <c r="F3" s="12" t="s">
        <v>56</v>
      </c>
      <c r="G3" s="13" t="s">
        <v>1</v>
      </c>
      <c r="H3" s="12" t="s">
        <v>2</v>
      </c>
      <c r="I3" s="12" t="s">
        <v>4</v>
      </c>
      <c r="J3" s="37" t="s">
        <v>56</v>
      </c>
      <c r="K3" s="34" t="s">
        <v>1</v>
      </c>
      <c r="L3" s="37" t="s">
        <v>2</v>
      </c>
      <c r="M3" s="40" t="s">
        <v>4</v>
      </c>
      <c r="N3" s="12" t="s">
        <v>56</v>
      </c>
      <c r="O3" s="13" t="s">
        <v>1</v>
      </c>
      <c r="P3" s="12" t="s">
        <v>2</v>
      </c>
      <c r="Q3" s="12" t="s">
        <v>4</v>
      </c>
      <c r="R3" s="37" t="s">
        <v>2</v>
      </c>
      <c r="S3" s="37" t="s">
        <v>3</v>
      </c>
      <c r="T3" s="34" t="s">
        <v>1</v>
      </c>
    </row>
    <row r="4" spans="1:21" s="11" customFormat="1" ht="9.75" customHeight="1" thickBot="1" x14ac:dyDescent="0.3">
      <c r="A4" s="24" t="s">
        <v>58</v>
      </c>
      <c r="B4" s="37" t="s">
        <v>78</v>
      </c>
      <c r="C4" s="34"/>
      <c r="D4" s="41">
        <v>0.3</v>
      </c>
      <c r="E4" s="37" t="s">
        <v>78</v>
      </c>
      <c r="F4" s="12" t="s">
        <v>78</v>
      </c>
      <c r="G4" s="13"/>
      <c r="H4" s="20">
        <v>0.2</v>
      </c>
      <c r="I4" s="12" t="s">
        <v>78</v>
      </c>
      <c r="J4" s="37" t="s">
        <v>78</v>
      </c>
      <c r="K4" s="34"/>
      <c r="L4" s="41">
        <v>0.3</v>
      </c>
      <c r="M4" s="37" t="s">
        <v>78</v>
      </c>
      <c r="N4" s="12" t="s">
        <v>78</v>
      </c>
      <c r="O4" s="13"/>
      <c r="P4" s="20">
        <v>0.2</v>
      </c>
      <c r="Q4" s="12" t="s">
        <v>78</v>
      </c>
      <c r="R4" s="41">
        <f>P4+L4+H4+D4</f>
        <v>1</v>
      </c>
      <c r="S4" s="37" t="s">
        <v>78</v>
      </c>
      <c r="T4" s="34" t="s">
        <v>78</v>
      </c>
    </row>
    <row r="5" spans="1:21" s="11" customFormat="1" ht="13.5" x14ac:dyDescent="0.25">
      <c r="A5" s="24"/>
      <c r="B5" s="37"/>
      <c r="C5" s="34"/>
      <c r="D5" s="42"/>
      <c r="E5" s="40"/>
      <c r="F5" s="33"/>
      <c r="G5" s="13"/>
      <c r="H5" s="14"/>
      <c r="I5" s="12" t="s">
        <v>4</v>
      </c>
      <c r="J5" s="37"/>
      <c r="K5" s="34"/>
      <c r="L5" s="42"/>
      <c r="M5" s="37" t="s">
        <v>4</v>
      </c>
      <c r="N5" s="33"/>
      <c r="O5" s="13"/>
      <c r="P5" s="14"/>
      <c r="Q5" s="12" t="s">
        <v>4</v>
      </c>
      <c r="R5" s="42"/>
      <c r="S5" s="37" t="s">
        <v>4</v>
      </c>
      <c r="T5" s="34"/>
    </row>
    <row r="6" spans="1:21" s="19" customFormat="1" x14ac:dyDescent="0.25">
      <c r="A6" s="18" t="s">
        <v>73</v>
      </c>
      <c r="B6" s="38">
        <f>VLOOKUP(A6,'[1]1.К-во лотов'!$A$4:$D$64,3,0)</f>
        <v>173</v>
      </c>
      <c r="C6" s="35">
        <f>IFERROR(RANK(B6,$B$6:$B$65),"")</f>
        <v>33</v>
      </c>
      <c r="D6" s="38"/>
      <c r="E6" s="43">
        <f>IFERROR(RANK(C6,$C$6:$C$65),"")*$D$4</f>
        <v>8.1</v>
      </c>
      <c r="F6" s="28">
        <f>VLOOKUP(A6,'[1]9-1.Стоим-ть всего'!$A$5:$B$62,2,0)*1000</f>
        <v>45.118993659999994</v>
      </c>
      <c r="G6" s="26">
        <f>IFERROR(RANK(F6,$F$6:$F$65),"")</f>
        <v>35</v>
      </c>
      <c r="H6" s="30"/>
      <c r="I6" s="31">
        <f>RANK(G6,$G$6:$G$65)*$H$4</f>
        <v>5.2</v>
      </c>
      <c r="J6" s="38">
        <f>VLOOKUP(A6,'[1]3.К-во участников'!$A$5:$B$62,2,0)</f>
        <v>38</v>
      </c>
      <c r="K6" s="35">
        <f>IFERROR(RANK(J6,$J$6:$J$65),"")</f>
        <v>32</v>
      </c>
      <c r="L6" s="38"/>
      <c r="M6" s="43">
        <f>IFERROR(RANK(K6,$K$6:$K$65)*$L$4,0)</f>
        <v>8.4</v>
      </c>
      <c r="N6" s="28">
        <f>VLOOKUP(A6,'[1]6.-1 К-во лотов в сост-ся скорр'!$A$6:$C$63,2,0)</f>
        <v>24</v>
      </c>
      <c r="O6" s="26">
        <f>IFERROR(RANK(N6,$N$6:$N$65),"")</f>
        <v>37</v>
      </c>
      <c r="P6" s="30"/>
      <c r="Q6" s="31">
        <f>IFERROR(RANK(O6,$O$6:$O$65)*$P$4,0)</f>
        <v>4.8000000000000007</v>
      </c>
      <c r="R6" s="38"/>
      <c r="S6" s="43">
        <f>E6+I6+M6+Q6</f>
        <v>26.500000000000004</v>
      </c>
      <c r="T6" s="35">
        <f>RANK(S6,$S$6:$S$65)</f>
        <v>34</v>
      </c>
    </row>
    <row r="7" spans="1:21" x14ac:dyDescent="0.25">
      <c r="A7" s="16" t="s">
        <v>8</v>
      </c>
      <c r="B7" s="39">
        <f>VLOOKUP(A7,'[1]1.К-во лотов'!$A$4:$D$64,3,0)</f>
        <v>126</v>
      </c>
      <c r="C7" s="36">
        <f t="shared" ref="C7:C65" si="0">IFERROR(RANK(B7,$B$6:$B$65),"")</f>
        <v>36</v>
      </c>
      <c r="D7" s="39"/>
      <c r="E7" s="44">
        <f t="shared" ref="E7:E65" si="1">IFERROR(RANK(C7,$C$6:$C$65),"")*$D$4</f>
        <v>7.5</v>
      </c>
      <c r="F7" s="28">
        <f>VLOOKUP(A7,'[1]9-1.Стоим-ть всего'!$A$5:$B$62,2,0)*1000</f>
        <v>111.54902451000001</v>
      </c>
      <c r="G7" s="27">
        <f t="shared" ref="G7:G65" si="2">IFERROR(RANK(F7,$F$6:$F$65),"")</f>
        <v>28</v>
      </c>
      <c r="I7" s="29">
        <f t="shared" ref="I7:I65" si="3">RANK(G7,$G$6:$G$65)*$H$4</f>
        <v>6.6000000000000005</v>
      </c>
      <c r="J7" s="39">
        <f>VLOOKUP(A7,'[1]3.К-во участников'!$A$5:$B$62,2,0)</f>
        <v>37</v>
      </c>
      <c r="K7" s="36">
        <f t="shared" ref="K7:K65" si="4">IFERROR(RANK(J7,$J$6:$J$65),"")</f>
        <v>34</v>
      </c>
      <c r="L7" s="39"/>
      <c r="M7" s="44">
        <f t="shared" ref="M7:M65" si="5">IFERROR(RANK(K7,$K$6:$K$65)*$L$4,0)</f>
        <v>8.1</v>
      </c>
      <c r="N7" s="28">
        <f>VLOOKUP(A7,'[1]6.-1 К-во лотов в сост-ся скорр'!$A$6:$C$63,2,0)</f>
        <v>25</v>
      </c>
      <c r="O7" s="27">
        <f t="shared" ref="O7:O65" si="6">IFERROR(RANK(N7,$N$6:$N$65),"")</f>
        <v>36</v>
      </c>
      <c r="Q7" s="29">
        <f t="shared" ref="Q7:Q65" si="7">IFERROR(RANK(O7,$O$6:$O$65)*$P$4,0)</f>
        <v>5</v>
      </c>
      <c r="R7" s="39"/>
      <c r="S7" s="44">
        <f t="shared" ref="S7:S65" si="8">E7+I7+M7+Q7</f>
        <v>27.200000000000003</v>
      </c>
      <c r="T7" s="36">
        <f t="shared" ref="T7:T65" si="9">RANK(S7,$S$6:$S$65)</f>
        <v>33</v>
      </c>
    </row>
    <row r="8" spans="1:21" ht="10.5" hidden="1" customHeight="1" x14ac:dyDescent="0.25">
      <c r="A8" s="16" t="s">
        <v>38</v>
      </c>
      <c r="B8" s="39">
        <f>VLOOKUP(A8,'[1]1.К-во лотов'!$A$4:$D$64,3,0)</f>
        <v>0</v>
      </c>
      <c r="C8" s="36">
        <f t="shared" si="0"/>
        <v>45</v>
      </c>
      <c r="D8" s="39"/>
      <c r="E8" s="44">
        <f t="shared" si="1"/>
        <v>0.3</v>
      </c>
      <c r="F8" s="28">
        <f>VLOOKUP(A8,'[1]9-1.Стоим-ть всего'!$A$5:$B$62,2,0)*1000</f>
        <v>0</v>
      </c>
      <c r="G8" s="27">
        <f t="shared" si="2"/>
        <v>45</v>
      </c>
      <c r="I8" s="29">
        <f t="shared" si="3"/>
        <v>0.2</v>
      </c>
      <c r="J8" s="39">
        <f>VLOOKUP(A8,'[1]3.К-во участников'!$A$5:$B$62,2,0)</f>
        <v>0</v>
      </c>
      <c r="K8" s="36">
        <f t="shared" si="4"/>
        <v>39</v>
      </c>
      <c r="L8" s="39"/>
      <c r="M8" s="44">
        <f t="shared" si="5"/>
        <v>0.3</v>
      </c>
      <c r="N8" s="28">
        <f>VLOOKUP(A8,'[1]6.-1 К-во лотов в сост-ся скорр'!$A$6:$C$63,2,0)</f>
        <v>0</v>
      </c>
      <c r="O8" s="27">
        <f t="shared" si="6"/>
        <v>45</v>
      </c>
      <c r="Q8" s="29">
        <f t="shared" si="7"/>
        <v>0.2</v>
      </c>
      <c r="R8" s="39"/>
      <c r="S8" s="44">
        <f t="shared" si="8"/>
        <v>1</v>
      </c>
      <c r="T8" s="36">
        <f t="shared" si="9"/>
        <v>45</v>
      </c>
    </row>
    <row r="9" spans="1:21" ht="10.5" customHeight="1" x14ac:dyDescent="0.25">
      <c r="A9" s="16" t="s">
        <v>74</v>
      </c>
      <c r="B9" s="39">
        <f>VLOOKUP(A9,'[1]1.К-во лотов'!$A$4:$D$64,3,0)</f>
        <v>1474</v>
      </c>
      <c r="C9" s="36">
        <f t="shared" si="0"/>
        <v>8</v>
      </c>
      <c r="D9" s="39"/>
      <c r="E9" s="44">
        <f t="shared" si="1"/>
        <v>15.899999999999999</v>
      </c>
      <c r="F9" s="28">
        <f>VLOOKUP(A9,'[1]9-1.Стоим-ть всего'!$A$5:$B$62,2,0)*1000</f>
        <v>138.06749179000002</v>
      </c>
      <c r="G9" s="27">
        <f t="shared" si="2"/>
        <v>24</v>
      </c>
      <c r="I9" s="29">
        <f t="shared" si="3"/>
        <v>7.4</v>
      </c>
      <c r="J9" s="39">
        <f>VLOOKUP(A9,'[1]3.К-во участников'!$A$5:$B$62,2,0)</f>
        <v>573</v>
      </c>
      <c r="K9" s="36">
        <f t="shared" si="4"/>
        <v>10</v>
      </c>
      <c r="L9" s="39"/>
      <c r="M9" s="44">
        <f t="shared" si="5"/>
        <v>15.299999999999999</v>
      </c>
      <c r="N9" s="28">
        <f>VLOOKUP(A9,'[1]6.-1 К-во лотов в сост-ся скорр'!$A$6:$C$63,2,0)</f>
        <v>248</v>
      </c>
      <c r="O9" s="27">
        <f t="shared" si="6"/>
        <v>11</v>
      </c>
      <c r="Q9" s="29">
        <f t="shared" si="7"/>
        <v>9.8000000000000007</v>
      </c>
      <c r="R9" s="39"/>
      <c r="S9" s="44">
        <f t="shared" si="8"/>
        <v>48.399999999999991</v>
      </c>
      <c r="T9" s="36">
        <f t="shared" si="9"/>
        <v>12</v>
      </c>
    </row>
    <row r="10" spans="1:21" ht="10.5" customHeight="1" x14ac:dyDescent="0.25">
      <c r="A10" s="16" t="s">
        <v>50</v>
      </c>
      <c r="B10" s="39">
        <f>VLOOKUP(A10,'[1]1.К-во лотов'!$A$4:$D$64,3,0)</f>
        <v>456</v>
      </c>
      <c r="C10" s="36">
        <f t="shared" si="0"/>
        <v>21</v>
      </c>
      <c r="D10" s="39"/>
      <c r="E10" s="44">
        <f t="shared" si="1"/>
        <v>12</v>
      </c>
      <c r="F10" s="28">
        <f>VLOOKUP(A10,'[1]9-1.Стоим-ть всего'!$A$5:$B$62,2,0)*1000</f>
        <v>117.11328064</v>
      </c>
      <c r="G10" s="27">
        <f t="shared" si="2"/>
        <v>27</v>
      </c>
      <c r="I10" s="29">
        <f t="shared" si="3"/>
        <v>6.8000000000000007</v>
      </c>
      <c r="J10" s="39">
        <f>VLOOKUP(A10,'[1]3.К-во участников'!$A$5:$B$62,2,0)</f>
        <v>158</v>
      </c>
      <c r="K10" s="36">
        <f t="shared" si="4"/>
        <v>19</v>
      </c>
      <c r="L10" s="39"/>
      <c r="M10" s="44">
        <f t="shared" si="5"/>
        <v>12.6</v>
      </c>
      <c r="N10" s="28">
        <f>VLOOKUP(A10,'[1]6.-1 К-во лотов в сост-ся скорр'!$A$6:$C$63,2,0)</f>
        <v>77</v>
      </c>
      <c r="O10" s="27">
        <f t="shared" si="6"/>
        <v>23</v>
      </c>
      <c r="Q10" s="29">
        <f t="shared" si="7"/>
        <v>7.6000000000000005</v>
      </c>
      <c r="R10" s="39"/>
      <c r="S10" s="44">
        <f t="shared" si="8"/>
        <v>39</v>
      </c>
      <c r="T10" s="36">
        <f t="shared" si="9"/>
        <v>20</v>
      </c>
    </row>
    <row r="11" spans="1:21" ht="10.5" hidden="1" customHeight="1" x14ac:dyDescent="0.25">
      <c r="A11" s="16" t="s">
        <v>6</v>
      </c>
      <c r="B11" s="39">
        <f>VLOOKUP(A11,'[1]1.К-во лотов'!$A$4:$D$64,3,0)</f>
        <v>0</v>
      </c>
      <c r="C11" s="36">
        <f t="shared" si="0"/>
        <v>45</v>
      </c>
      <c r="D11" s="39"/>
      <c r="E11" s="44">
        <f t="shared" si="1"/>
        <v>0.3</v>
      </c>
      <c r="G11" s="27">
        <f t="shared" si="2"/>
        <v>45</v>
      </c>
      <c r="I11" s="29">
        <f t="shared" si="3"/>
        <v>0.2</v>
      </c>
      <c r="J11" s="39">
        <f>VLOOKUP(A11,'[1]3.К-во участников'!$A$5:$B$62,2,0)</f>
        <v>0</v>
      </c>
      <c r="K11" s="36">
        <f t="shared" si="4"/>
        <v>39</v>
      </c>
      <c r="L11" s="39"/>
      <c r="M11" s="44">
        <f t="shared" si="5"/>
        <v>0.3</v>
      </c>
      <c r="O11" s="27">
        <f t="shared" si="6"/>
        <v>45</v>
      </c>
      <c r="Q11" s="29">
        <f t="shared" si="7"/>
        <v>0.2</v>
      </c>
      <c r="R11" s="39"/>
      <c r="S11" s="44">
        <f t="shared" si="8"/>
        <v>1</v>
      </c>
      <c r="T11" s="36">
        <f t="shared" si="9"/>
        <v>45</v>
      </c>
    </row>
    <row r="12" spans="1:21" ht="10.5" customHeight="1" x14ac:dyDescent="0.25">
      <c r="A12" s="16" t="s">
        <v>76</v>
      </c>
      <c r="B12" s="39">
        <f>VLOOKUP(A12,'[1]1.К-во лотов'!$A$4:$D$64,3,0)</f>
        <v>302</v>
      </c>
      <c r="C12" s="36">
        <f t="shared" si="0"/>
        <v>27</v>
      </c>
      <c r="D12" s="39"/>
      <c r="E12" s="44">
        <f t="shared" si="1"/>
        <v>10.199999999999999</v>
      </c>
      <c r="F12" s="28">
        <f>VLOOKUP(A12,'[1]9-1.Стоим-ть всего'!$A$5:$B$62,2,0)*1000</f>
        <v>226.13881423000001</v>
      </c>
      <c r="G12" s="27">
        <f t="shared" si="2"/>
        <v>19</v>
      </c>
      <c r="I12" s="29">
        <f t="shared" si="3"/>
        <v>8.4</v>
      </c>
      <c r="J12" s="39">
        <f>VLOOKUP(A12,'[1]3.К-во участников'!$A$5:$B$62,2,0)</f>
        <v>0</v>
      </c>
      <c r="K12" s="36">
        <f t="shared" si="4"/>
        <v>39</v>
      </c>
      <c r="L12" s="39"/>
      <c r="M12" s="44">
        <f t="shared" si="5"/>
        <v>0.3</v>
      </c>
      <c r="N12" s="28">
        <f>VLOOKUP(A12,'[1]6.-1 К-во лотов в сост-ся скорр'!$A$6:$C$63,2,0)</f>
        <v>45</v>
      </c>
      <c r="O12" s="27">
        <f t="shared" si="6"/>
        <v>32</v>
      </c>
      <c r="Q12" s="29">
        <f t="shared" si="7"/>
        <v>5.8000000000000007</v>
      </c>
      <c r="R12" s="39"/>
      <c r="S12" s="44">
        <f t="shared" si="8"/>
        <v>24.700000000000003</v>
      </c>
      <c r="T12" s="36">
        <f t="shared" si="9"/>
        <v>37</v>
      </c>
    </row>
    <row r="13" spans="1:21" ht="10.5" customHeight="1" x14ac:dyDescent="0.25">
      <c r="A13" s="16" t="s">
        <v>15</v>
      </c>
      <c r="B13" s="39">
        <f>VLOOKUP(A13,'[1]1.К-во лотов'!$A$4:$D$64,3,0)</f>
        <v>579</v>
      </c>
      <c r="C13" s="36">
        <f t="shared" si="0"/>
        <v>17</v>
      </c>
      <c r="D13" s="39"/>
      <c r="E13" s="44">
        <f t="shared" si="1"/>
        <v>13.2</v>
      </c>
      <c r="F13" s="28">
        <f>VLOOKUP(A13,'[1]9-1.Стоим-ть всего'!$A$5:$B$62,2,0)*1000</f>
        <v>86.808610119999997</v>
      </c>
      <c r="G13" s="27">
        <f t="shared" si="2"/>
        <v>32</v>
      </c>
      <c r="I13" s="29">
        <f t="shared" si="3"/>
        <v>5.8000000000000007</v>
      </c>
      <c r="J13" s="39">
        <f>VLOOKUP(A13,'[1]3.К-во участников'!$A$5:$B$62,2,0)</f>
        <v>330</v>
      </c>
      <c r="K13" s="36">
        <f t="shared" si="4"/>
        <v>14</v>
      </c>
      <c r="L13" s="39"/>
      <c r="M13" s="44">
        <f t="shared" si="5"/>
        <v>14.1</v>
      </c>
      <c r="N13" s="28">
        <f>VLOOKUP(A13,'[1]6.-1 К-во лотов в сост-ся скорр'!$A$6:$C$63,2,0)</f>
        <v>135</v>
      </c>
      <c r="O13" s="27">
        <f t="shared" si="6"/>
        <v>15</v>
      </c>
      <c r="Q13" s="29">
        <f t="shared" si="7"/>
        <v>9.2000000000000011</v>
      </c>
      <c r="R13" s="39"/>
      <c r="S13" s="44">
        <f t="shared" si="8"/>
        <v>42.300000000000004</v>
      </c>
      <c r="T13" s="36">
        <f t="shared" si="9"/>
        <v>16</v>
      </c>
    </row>
    <row r="14" spans="1:21" ht="10.5" customHeight="1" x14ac:dyDescent="0.25">
      <c r="A14" s="16" t="s">
        <v>18</v>
      </c>
      <c r="B14" s="39">
        <f>VLOOKUP(A14,'[1]1.К-во лотов'!$A$4:$D$64,3,0)</f>
        <v>812</v>
      </c>
      <c r="C14" s="36">
        <f t="shared" si="0"/>
        <v>15</v>
      </c>
      <c r="D14" s="39"/>
      <c r="E14" s="44">
        <f t="shared" si="1"/>
        <v>13.799999999999999</v>
      </c>
      <c r="F14" s="28">
        <f>VLOOKUP(A14,'[1]9-1.Стоим-ть всего'!$A$5:$B$62,2,0)*1000</f>
        <v>802.94812355999989</v>
      </c>
      <c r="G14" s="27">
        <f t="shared" si="2"/>
        <v>10</v>
      </c>
      <c r="I14" s="29">
        <f t="shared" si="3"/>
        <v>10.200000000000001</v>
      </c>
      <c r="J14" s="39">
        <f>VLOOKUP(A14,'[1]3.К-во участников'!$A$5:$B$62,2,0)</f>
        <v>271</v>
      </c>
      <c r="K14" s="36">
        <f t="shared" si="4"/>
        <v>15</v>
      </c>
      <c r="L14" s="39"/>
      <c r="M14" s="44">
        <f t="shared" si="5"/>
        <v>13.799999999999999</v>
      </c>
      <c r="N14" s="28">
        <f>VLOOKUP(A14,'[1]6.-1 К-во лотов в сост-ся скорр'!$A$6:$C$63,2,0)</f>
        <v>126</v>
      </c>
      <c r="O14" s="27">
        <f t="shared" si="6"/>
        <v>16</v>
      </c>
      <c r="Q14" s="29">
        <f t="shared" si="7"/>
        <v>9</v>
      </c>
      <c r="R14" s="39"/>
      <c r="S14" s="44">
        <f t="shared" si="8"/>
        <v>46.8</v>
      </c>
      <c r="T14" s="36">
        <f t="shared" si="9"/>
        <v>13</v>
      </c>
    </row>
    <row r="15" spans="1:21" ht="10.5" customHeight="1" x14ac:dyDescent="0.25">
      <c r="A15" s="16" t="s">
        <v>77</v>
      </c>
      <c r="B15" s="39">
        <f>VLOOKUP(A15,'[1]1.К-во лотов'!$A$4:$D$64,3,0)</f>
        <v>135</v>
      </c>
      <c r="C15" s="36">
        <f t="shared" si="0"/>
        <v>35</v>
      </c>
      <c r="D15" s="39"/>
      <c r="E15" s="44">
        <f t="shared" si="1"/>
        <v>7.8</v>
      </c>
      <c r="F15" s="28">
        <f>VLOOKUP(A15,'[1]9-1.Стоим-ть всего'!$A$5:$B$62,2,0)*1000</f>
        <v>24.831483189999997</v>
      </c>
      <c r="G15" s="27">
        <f t="shared" si="2"/>
        <v>38</v>
      </c>
      <c r="I15" s="29">
        <f t="shared" si="3"/>
        <v>4.6000000000000005</v>
      </c>
      <c r="J15" s="39">
        <f>VLOOKUP(A15,'[1]3.К-во участников'!$A$5:$B$62,2,0)</f>
        <v>15</v>
      </c>
      <c r="K15" s="36">
        <f t="shared" si="4"/>
        <v>35</v>
      </c>
      <c r="L15" s="39"/>
      <c r="M15" s="44">
        <f t="shared" si="5"/>
        <v>7.1999999999999993</v>
      </c>
      <c r="N15" s="28">
        <f>VLOOKUP(A15,'[1]6.-1 К-во лотов в сост-ся скорр'!$A$6:$C$63,2,0)</f>
        <v>29</v>
      </c>
      <c r="O15" s="27">
        <f t="shared" si="6"/>
        <v>35</v>
      </c>
      <c r="Q15" s="29">
        <f t="shared" si="7"/>
        <v>5.2</v>
      </c>
      <c r="R15" s="39"/>
      <c r="S15" s="44">
        <f t="shared" si="8"/>
        <v>24.8</v>
      </c>
      <c r="T15" s="36">
        <f t="shared" si="9"/>
        <v>36</v>
      </c>
    </row>
    <row r="16" spans="1:21" ht="10.5" hidden="1" customHeight="1" x14ac:dyDescent="0.25">
      <c r="A16" s="16" t="s">
        <v>16</v>
      </c>
      <c r="B16" s="39">
        <f>VLOOKUP(A16,'[1]1.К-во лотов'!$A$4:$D$64,3,0)</f>
        <v>0</v>
      </c>
      <c r="C16" s="36">
        <f t="shared" si="0"/>
        <v>45</v>
      </c>
      <c r="D16" s="39"/>
      <c r="E16" s="44">
        <f t="shared" si="1"/>
        <v>0.3</v>
      </c>
      <c r="F16" s="28">
        <f>VLOOKUP(A16,'[1]9-1.Стоим-ть всего'!$A$5:$B$62,2,0)*1000</f>
        <v>0</v>
      </c>
      <c r="G16" s="27">
        <f t="shared" si="2"/>
        <v>45</v>
      </c>
      <c r="I16" s="29">
        <f t="shared" si="3"/>
        <v>0.2</v>
      </c>
      <c r="J16" s="39">
        <f>VLOOKUP(A16,'[1]3.К-во участников'!$A$5:$B$62,2,0)</f>
        <v>0</v>
      </c>
      <c r="K16" s="36">
        <f t="shared" si="4"/>
        <v>39</v>
      </c>
      <c r="L16" s="39"/>
      <c r="M16" s="44">
        <f t="shared" si="5"/>
        <v>0.3</v>
      </c>
      <c r="N16" s="28">
        <f>VLOOKUP(A16,'[1]6.-1 К-во лотов в сост-ся скорр'!$A$6:$C$63,2,0)</f>
        <v>0</v>
      </c>
      <c r="O16" s="27">
        <f t="shared" si="6"/>
        <v>45</v>
      </c>
      <c r="Q16" s="29">
        <f t="shared" si="7"/>
        <v>0.2</v>
      </c>
      <c r="R16" s="39"/>
      <c r="S16" s="44">
        <f t="shared" si="8"/>
        <v>1</v>
      </c>
      <c r="T16" s="36">
        <f t="shared" si="9"/>
        <v>45</v>
      </c>
    </row>
    <row r="17" spans="1:20" ht="10.5" hidden="1" customHeight="1" x14ac:dyDescent="0.25">
      <c r="A17" s="16" t="s">
        <v>21</v>
      </c>
      <c r="B17" s="39">
        <f>VLOOKUP(A17,'[1]1.К-во лотов'!$A$4:$D$64,3,0)</f>
        <v>0</v>
      </c>
      <c r="C17" s="36">
        <f t="shared" si="0"/>
        <v>45</v>
      </c>
      <c r="D17" s="39"/>
      <c r="E17" s="44">
        <f t="shared" si="1"/>
        <v>0.3</v>
      </c>
      <c r="F17" s="28">
        <f>VLOOKUP(A17,'[1]9-1.Стоим-ть всего'!$A$5:$B$62,2,0)*1000</f>
        <v>0</v>
      </c>
      <c r="G17" s="27">
        <f t="shared" si="2"/>
        <v>45</v>
      </c>
      <c r="I17" s="29">
        <f t="shared" si="3"/>
        <v>0.2</v>
      </c>
      <c r="J17" s="39">
        <f>VLOOKUP(A17,'[1]3.К-во участников'!$A$5:$B$62,2,0)</f>
        <v>0</v>
      </c>
      <c r="K17" s="36">
        <f t="shared" si="4"/>
        <v>39</v>
      </c>
      <c r="L17" s="39"/>
      <c r="M17" s="44">
        <f t="shared" si="5"/>
        <v>0.3</v>
      </c>
      <c r="N17" s="28">
        <f>VLOOKUP(A17,'[1]6.-1 К-во лотов в сост-ся скорр'!$A$6:$C$63,2,0)</f>
        <v>0</v>
      </c>
      <c r="O17" s="27">
        <f t="shared" si="6"/>
        <v>45</v>
      </c>
      <c r="Q17" s="29">
        <f t="shared" si="7"/>
        <v>0.2</v>
      </c>
      <c r="R17" s="39"/>
      <c r="S17" s="44">
        <f t="shared" si="8"/>
        <v>1</v>
      </c>
      <c r="T17" s="36">
        <f t="shared" si="9"/>
        <v>45</v>
      </c>
    </row>
    <row r="18" spans="1:20" ht="10.5" customHeight="1" x14ac:dyDescent="0.25">
      <c r="A18" s="16" t="s">
        <v>64</v>
      </c>
      <c r="B18" s="39">
        <f>VLOOKUP(A18,'[1]1.К-во лотов'!$A$4:$D$64,3,0)</f>
        <v>98</v>
      </c>
      <c r="C18" s="36">
        <f t="shared" si="0"/>
        <v>37</v>
      </c>
      <c r="D18" s="39"/>
      <c r="E18" s="44">
        <f t="shared" si="1"/>
        <v>7.1999999999999993</v>
      </c>
      <c r="F18" s="28">
        <f>VLOOKUP(A18,'[1]9-1.Стоим-ть всего'!$A$5:$B$62,2,0)*1000</f>
        <v>44.276887310000006</v>
      </c>
      <c r="G18" s="27">
        <f t="shared" si="2"/>
        <v>37</v>
      </c>
      <c r="I18" s="29">
        <f t="shared" si="3"/>
        <v>4.8000000000000007</v>
      </c>
      <c r="J18" s="39">
        <f>VLOOKUP(A18,'[1]3.К-во участников'!$A$5:$B$62,2,0)</f>
        <v>54</v>
      </c>
      <c r="K18" s="36">
        <f t="shared" si="4"/>
        <v>31</v>
      </c>
      <c r="L18" s="39"/>
      <c r="M18" s="44">
        <f t="shared" si="5"/>
        <v>9</v>
      </c>
      <c r="N18" s="28">
        <f>VLOOKUP(A18,'[1]6.-1 К-во лотов в сост-ся скорр'!$A$6:$C$63,2,0)</f>
        <v>34</v>
      </c>
      <c r="O18" s="27">
        <f t="shared" si="6"/>
        <v>34</v>
      </c>
      <c r="Q18" s="29">
        <f t="shared" si="7"/>
        <v>5.4</v>
      </c>
      <c r="R18" s="39"/>
      <c r="S18" s="44">
        <f t="shared" si="8"/>
        <v>26.4</v>
      </c>
      <c r="T18" s="36">
        <f t="shared" si="9"/>
        <v>35</v>
      </c>
    </row>
    <row r="19" spans="1:20" ht="10.5" customHeight="1" x14ac:dyDescent="0.25">
      <c r="A19" s="16" t="s">
        <v>26</v>
      </c>
      <c r="B19" s="39">
        <f>VLOOKUP(A19,'[1]1.К-во лотов'!$A$4:$D$64,3,0)</f>
        <v>50</v>
      </c>
      <c r="C19" s="36">
        <f t="shared" si="0"/>
        <v>39</v>
      </c>
      <c r="D19" s="39"/>
      <c r="E19" s="44">
        <f t="shared" si="1"/>
        <v>6.6</v>
      </c>
      <c r="F19" s="28">
        <f>VLOOKUP(A19,'[1]9-1.Стоим-ть всего'!$A$5:$B$62,2,0)*1000</f>
        <v>9.1728517699999994</v>
      </c>
      <c r="G19" s="27">
        <f t="shared" si="2"/>
        <v>41</v>
      </c>
      <c r="I19" s="29">
        <f t="shared" si="3"/>
        <v>4</v>
      </c>
      <c r="J19" s="39">
        <f>VLOOKUP(A19,'[1]3.К-во участников'!$A$5:$B$62,2,0)</f>
        <v>38</v>
      </c>
      <c r="K19" s="36">
        <f t="shared" si="4"/>
        <v>32</v>
      </c>
      <c r="L19" s="39"/>
      <c r="M19" s="44">
        <f t="shared" si="5"/>
        <v>8.4</v>
      </c>
      <c r="N19" s="28">
        <f>VLOOKUP(A19,'[1]6.-1 К-во лотов в сост-ся скорр'!$A$6:$C$63,2,0)</f>
        <v>16</v>
      </c>
      <c r="O19" s="27">
        <f t="shared" si="6"/>
        <v>40</v>
      </c>
      <c r="Q19" s="29">
        <f t="shared" si="7"/>
        <v>4.2</v>
      </c>
      <c r="R19" s="39"/>
      <c r="S19" s="44">
        <f t="shared" si="8"/>
        <v>23.2</v>
      </c>
      <c r="T19" s="36">
        <f t="shared" si="9"/>
        <v>39</v>
      </c>
    </row>
    <row r="20" spans="1:20" ht="10.5" hidden="1" customHeight="1" x14ac:dyDescent="0.25">
      <c r="A20" s="16" t="s">
        <v>5</v>
      </c>
      <c r="B20" s="39">
        <f>VLOOKUP(A20,'[1]1.К-во лотов'!$A$4:$D$64,3,0)</f>
        <v>0</v>
      </c>
      <c r="C20" s="36">
        <f t="shared" si="0"/>
        <v>45</v>
      </c>
      <c r="D20" s="39"/>
      <c r="E20" s="44">
        <f t="shared" si="1"/>
        <v>0.3</v>
      </c>
      <c r="G20" s="27">
        <f t="shared" si="2"/>
        <v>45</v>
      </c>
      <c r="I20" s="29">
        <f t="shared" si="3"/>
        <v>0.2</v>
      </c>
      <c r="J20" s="39"/>
      <c r="K20" s="36">
        <f t="shared" si="4"/>
        <v>39</v>
      </c>
      <c r="L20" s="39"/>
      <c r="M20" s="44">
        <f t="shared" si="5"/>
        <v>0.3</v>
      </c>
      <c r="O20" s="27">
        <f t="shared" si="6"/>
        <v>45</v>
      </c>
      <c r="Q20" s="29">
        <f t="shared" si="7"/>
        <v>0.2</v>
      </c>
      <c r="R20" s="39"/>
      <c r="S20" s="44">
        <f t="shared" si="8"/>
        <v>1</v>
      </c>
      <c r="T20" s="36">
        <f t="shared" si="9"/>
        <v>45</v>
      </c>
    </row>
    <row r="21" spans="1:20" ht="10.5" hidden="1" customHeight="1" x14ac:dyDescent="0.25">
      <c r="A21" s="16" t="s">
        <v>9</v>
      </c>
      <c r="B21" s="39">
        <f>VLOOKUP(A21,'[1]1.К-во лотов'!$A$4:$D$64,3,0)</f>
        <v>0</v>
      </c>
      <c r="C21" s="36">
        <f t="shared" si="0"/>
        <v>45</v>
      </c>
      <c r="D21" s="39"/>
      <c r="E21" s="44">
        <f t="shared" si="1"/>
        <v>0.3</v>
      </c>
      <c r="F21" s="28">
        <f>VLOOKUP(A21,'[1]9-1.Стоим-ть всего'!$A$5:$B$62,2,0)*1000</f>
        <v>0</v>
      </c>
      <c r="G21" s="27">
        <f t="shared" si="2"/>
        <v>45</v>
      </c>
      <c r="I21" s="29">
        <f t="shared" si="3"/>
        <v>0.2</v>
      </c>
      <c r="J21" s="39">
        <f>VLOOKUP(A21,'[1]3.К-во участников'!$A$5:$B$62,2,0)</f>
        <v>0</v>
      </c>
      <c r="K21" s="36">
        <f t="shared" si="4"/>
        <v>39</v>
      </c>
      <c r="L21" s="39"/>
      <c r="M21" s="44">
        <f t="shared" si="5"/>
        <v>0.3</v>
      </c>
      <c r="N21" s="28">
        <f>VLOOKUP(A21,'[1]6.-1 К-во лотов в сост-ся скорр'!$A$6:$C$63,2,0)</f>
        <v>0</v>
      </c>
      <c r="O21" s="27">
        <f t="shared" si="6"/>
        <v>45</v>
      </c>
      <c r="Q21" s="29">
        <f t="shared" si="7"/>
        <v>0.2</v>
      </c>
      <c r="R21" s="39"/>
      <c r="S21" s="44">
        <f t="shared" si="8"/>
        <v>1</v>
      </c>
      <c r="T21" s="36">
        <f t="shared" si="9"/>
        <v>45</v>
      </c>
    </row>
    <row r="22" spans="1:20" ht="10.5" hidden="1" customHeight="1" x14ac:dyDescent="0.25">
      <c r="A22" s="16" t="s">
        <v>41</v>
      </c>
      <c r="B22" s="39">
        <f>VLOOKUP(A22,'[1]1.К-во лотов'!$A$4:$D$64,3,0)</f>
        <v>0</v>
      </c>
      <c r="C22" s="36">
        <f t="shared" si="0"/>
        <v>45</v>
      </c>
      <c r="D22" s="39"/>
      <c r="E22" s="44">
        <f t="shared" si="1"/>
        <v>0.3</v>
      </c>
      <c r="F22" s="28">
        <f>VLOOKUP(A22,'[1]9-1.Стоим-ть всего'!$A$5:$B$62,2,0)*1000</f>
        <v>0</v>
      </c>
      <c r="G22" s="27">
        <f t="shared" si="2"/>
        <v>45</v>
      </c>
      <c r="I22" s="29">
        <f t="shared" si="3"/>
        <v>0.2</v>
      </c>
      <c r="J22" s="39">
        <f>VLOOKUP(A22,'[1]3.К-во участников'!$A$5:$B$62,2,0)</f>
        <v>0</v>
      </c>
      <c r="K22" s="36">
        <f t="shared" si="4"/>
        <v>39</v>
      </c>
      <c r="L22" s="39"/>
      <c r="M22" s="44">
        <f t="shared" si="5"/>
        <v>0.3</v>
      </c>
      <c r="N22" s="28">
        <f>VLOOKUP(A22,'[1]6.-1 К-во лотов в сост-ся скорр'!$A$6:$C$63,2,0)</f>
        <v>0</v>
      </c>
      <c r="O22" s="27">
        <f t="shared" si="6"/>
        <v>45</v>
      </c>
      <c r="Q22" s="29">
        <f t="shared" si="7"/>
        <v>0.2</v>
      </c>
      <c r="R22" s="39"/>
      <c r="S22" s="44">
        <f t="shared" si="8"/>
        <v>1</v>
      </c>
      <c r="T22" s="36">
        <f t="shared" si="9"/>
        <v>45</v>
      </c>
    </row>
    <row r="23" spans="1:20" ht="10.5" customHeight="1" x14ac:dyDescent="0.25">
      <c r="A23" s="16" t="s">
        <v>51</v>
      </c>
      <c r="B23" s="39">
        <f>VLOOKUP(A23,'[1]1.К-во лотов'!$A$4:$D$64,3,0)</f>
        <v>13</v>
      </c>
      <c r="C23" s="36">
        <f t="shared" si="0"/>
        <v>42</v>
      </c>
      <c r="D23" s="39"/>
      <c r="E23" s="44">
        <f t="shared" si="1"/>
        <v>5.7</v>
      </c>
      <c r="F23" s="28">
        <f>VLOOKUP(A23,'[1]9-1.Стоим-ть всего'!$A$5:$B$62,2,0)*1000</f>
        <v>20.991508999999997</v>
      </c>
      <c r="G23" s="27">
        <f t="shared" si="2"/>
        <v>39</v>
      </c>
      <c r="I23" s="29">
        <f t="shared" si="3"/>
        <v>4.4000000000000004</v>
      </c>
      <c r="J23" s="39">
        <f>VLOOKUP(A23,'[1]3.К-во участников'!$A$5:$B$62,2,0)</f>
        <v>8</v>
      </c>
      <c r="K23" s="36">
        <f t="shared" si="4"/>
        <v>38</v>
      </c>
      <c r="L23" s="39"/>
      <c r="M23" s="44">
        <f t="shared" si="5"/>
        <v>6.8999999999999995</v>
      </c>
      <c r="N23" s="28">
        <f>VLOOKUP(A23,'[1]6.-1 К-во лотов в сост-ся скорр'!$A$6:$C$63,2,0)</f>
        <v>6</v>
      </c>
      <c r="O23" s="27">
        <f t="shared" si="6"/>
        <v>41</v>
      </c>
      <c r="Q23" s="29">
        <f t="shared" si="7"/>
        <v>4</v>
      </c>
      <c r="R23" s="39"/>
      <c r="S23" s="44">
        <f t="shared" si="8"/>
        <v>21</v>
      </c>
      <c r="T23" s="36">
        <f t="shared" si="9"/>
        <v>41</v>
      </c>
    </row>
    <row r="24" spans="1:20" ht="10.5" customHeight="1" x14ac:dyDescent="0.25">
      <c r="A24" s="16" t="s">
        <v>29</v>
      </c>
      <c r="B24" s="39">
        <f>VLOOKUP(A24,'[1]1.К-во лотов'!$A$4:$D$64,3,0)</f>
        <v>503</v>
      </c>
      <c r="C24" s="36">
        <f t="shared" si="0"/>
        <v>19</v>
      </c>
      <c r="D24" s="39"/>
      <c r="E24" s="44">
        <f t="shared" si="1"/>
        <v>12.6</v>
      </c>
      <c r="F24" s="28">
        <f>VLOOKUP(A24,'[1]9-1.Стоим-ть всего'!$A$5:$B$62,2,0)*1000</f>
        <v>256.78777824999997</v>
      </c>
      <c r="G24" s="27">
        <f t="shared" si="2"/>
        <v>17</v>
      </c>
      <c r="I24" s="29">
        <f t="shared" si="3"/>
        <v>8.8000000000000007</v>
      </c>
      <c r="J24" s="39">
        <f>VLOOKUP(A24,'[1]3.К-во участников'!$A$5:$B$62,2,0)</f>
        <v>0</v>
      </c>
      <c r="K24" s="36">
        <f t="shared" si="4"/>
        <v>39</v>
      </c>
      <c r="L24" s="39"/>
      <c r="M24" s="44">
        <f t="shared" si="5"/>
        <v>0.3</v>
      </c>
      <c r="N24" s="28">
        <f>VLOOKUP(A24,'[1]6.-1 К-во лотов в сост-ся скорр'!$A$6:$C$63,2,0)</f>
        <v>115</v>
      </c>
      <c r="O24" s="27">
        <f t="shared" si="6"/>
        <v>19</v>
      </c>
      <c r="Q24" s="29">
        <f t="shared" si="7"/>
        <v>8.4</v>
      </c>
      <c r="R24" s="39"/>
      <c r="S24" s="44">
        <f t="shared" si="8"/>
        <v>30.1</v>
      </c>
      <c r="T24" s="36">
        <f t="shared" si="9"/>
        <v>32</v>
      </c>
    </row>
    <row r="25" spans="1:20" ht="10.5" customHeight="1" x14ac:dyDescent="0.25">
      <c r="A25" s="16" t="s">
        <v>11</v>
      </c>
      <c r="B25" s="39">
        <f>VLOOKUP(A25,'[1]1.К-во лотов'!$A$4:$D$64,3,0)</f>
        <v>4088</v>
      </c>
      <c r="C25" s="36">
        <f t="shared" si="0"/>
        <v>5</v>
      </c>
      <c r="D25" s="39"/>
      <c r="E25" s="44">
        <f t="shared" si="1"/>
        <v>16.8</v>
      </c>
      <c r="F25" s="28">
        <f>VLOOKUP(A25,'[1]9-1.Стоим-ть всего'!$A$5:$B$62,2,0)*1000</f>
        <v>1077.7577753499997</v>
      </c>
      <c r="G25" s="27">
        <f t="shared" si="2"/>
        <v>8</v>
      </c>
      <c r="I25" s="29">
        <f t="shared" si="3"/>
        <v>10.600000000000001</v>
      </c>
      <c r="J25" s="39">
        <f>VLOOKUP(A25,'[1]3.К-во участников'!$A$5:$B$62,2,0)</f>
        <v>1848</v>
      </c>
      <c r="K25" s="36">
        <f t="shared" si="4"/>
        <v>5</v>
      </c>
      <c r="L25" s="39"/>
      <c r="M25" s="44">
        <f t="shared" si="5"/>
        <v>16.8</v>
      </c>
      <c r="N25" s="28">
        <f>VLOOKUP(A25,'[1]6.-1 К-во лотов в сост-ся скорр'!$A$6:$C$63,2,0)</f>
        <v>748</v>
      </c>
      <c r="O25" s="27">
        <f t="shared" si="6"/>
        <v>5</v>
      </c>
      <c r="Q25" s="29">
        <f t="shared" si="7"/>
        <v>11.200000000000001</v>
      </c>
      <c r="R25" s="39"/>
      <c r="S25" s="44">
        <f t="shared" si="8"/>
        <v>55.400000000000006</v>
      </c>
      <c r="T25" s="36">
        <f t="shared" si="9"/>
        <v>5</v>
      </c>
    </row>
    <row r="26" spans="1:20" ht="10.5" customHeight="1" x14ac:dyDescent="0.25">
      <c r="A26" s="16" t="s">
        <v>37</v>
      </c>
      <c r="B26" s="39">
        <f>VLOOKUP(A26,'[1]1.К-во лотов'!$A$4:$D$64,3,0)</f>
        <v>252</v>
      </c>
      <c r="C26" s="36">
        <f t="shared" si="0"/>
        <v>30</v>
      </c>
      <c r="D26" s="39"/>
      <c r="E26" s="44">
        <f t="shared" si="1"/>
        <v>9.2999999999999989</v>
      </c>
      <c r="F26" s="28">
        <f>VLOOKUP(A26,'[1]9-1.Стоим-ть всего'!$A$5:$B$62,2,0)*1000</f>
        <v>55.142358510000001</v>
      </c>
      <c r="G26" s="27">
        <f t="shared" si="2"/>
        <v>34</v>
      </c>
      <c r="I26" s="29">
        <f t="shared" si="3"/>
        <v>5.4</v>
      </c>
      <c r="J26" s="39">
        <f>VLOOKUP(A26,'[1]3.К-во участников'!$A$5:$B$62,2,0)</f>
        <v>112</v>
      </c>
      <c r="K26" s="36">
        <f t="shared" si="4"/>
        <v>24</v>
      </c>
      <c r="L26" s="39"/>
      <c r="M26" s="44">
        <f t="shared" si="5"/>
        <v>10.799999999999999</v>
      </c>
      <c r="N26" s="28">
        <f>VLOOKUP(A26,'[1]6.-1 К-во лотов в сост-ся скорр'!$A$6:$C$63,2,0)</f>
        <v>55</v>
      </c>
      <c r="O26" s="27">
        <f t="shared" si="6"/>
        <v>29</v>
      </c>
      <c r="Q26" s="29">
        <f t="shared" si="7"/>
        <v>6.4</v>
      </c>
      <c r="R26" s="39"/>
      <c r="S26" s="44">
        <f t="shared" si="8"/>
        <v>31.9</v>
      </c>
      <c r="T26" s="36">
        <f t="shared" si="9"/>
        <v>29</v>
      </c>
    </row>
    <row r="27" spans="1:20" ht="10.5" hidden="1" customHeight="1" x14ac:dyDescent="0.25">
      <c r="A27" s="16" t="s">
        <v>31</v>
      </c>
      <c r="B27" s="39">
        <f>VLOOKUP(A27,'[1]1.К-во лотов'!$A$4:$D$64,3,0)</f>
        <v>0</v>
      </c>
      <c r="C27" s="36">
        <f t="shared" si="0"/>
        <v>45</v>
      </c>
      <c r="D27" s="39"/>
      <c r="E27" s="44">
        <f t="shared" si="1"/>
        <v>0.3</v>
      </c>
      <c r="F27" s="28">
        <f>VLOOKUP(A27,'[1]9-1.Стоим-ть всего'!$A$5:$B$62,2,0)*1000</f>
        <v>0</v>
      </c>
      <c r="G27" s="27">
        <f t="shared" si="2"/>
        <v>45</v>
      </c>
      <c r="I27" s="29">
        <f t="shared" si="3"/>
        <v>0.2</v>
      </c>
      <c r="J27" s="39">
        <f>VLOOKUP(A27,'[1]3.К-во участников'!$A$5:$B$62,2,0)</f>
        <v>0</v>
      </c>
      <c r="K27" s="36">
        <f t="shared" si="4"/>
        <v>39</v>
      </c>
      <c r="L27" s="39"/>
      <c r="M27" s="44">
        <f t="shared" si="5"/>
        <v>0.3</v>
      </c>
      <c r="N27" s="28">
        <f>VLOOKUP(A27,'[1]6.-1 К-во лотов в сост-ся скорр'!$A$6:$C$63,2,0)</f>
        <v>0</v>
      </c>
      <c r="O27" s="27">
        <f t="shared" si="6"/>
        <v>45</v>
      </c>
      <c r="Q27" s="29">
        <f t="shared" si="7"/>
        <v>0.2</v>
      </c>
      <c r="R27" s="39"/>
      <c r="S27" s="44">
        <f t="shared" si="8"/>
        <v>1</v>
      </c>
      <c r="T27" s="36">
        <f t="shared" si="9"/>
        <v>45</v>
      </c>
    </row>
    <row r="28" spans="1:20" ht="10.5" customHeight="1" x14ac:dyDescent="0.25">
      <c r="A28" s="17" t="s">
        <v>48</v>
      </c>
      <c r="B28" s="39">
        <f>VLOOKUP(A28,'[1]1.К-во лотов'!$A$4:$D$64,3,0)</f>
        <v>411</v>
      </c>
      <c r="C28" s="36">
        <f t="shared" si="0"/>
        <v>24</v>
      </c>
      <c r="D28" s="39"/>
      <c r="E28" s="44">
        <f t="shared" si="1"/>
        <v>11.1</v>
      </c>
      <c r="F28" s="28">
        <f>VLOOKUP(A28,'[1]9-1.Стоим-ть всего'!$A$5:$B$62,2,0)*1000</f>
        <v>83.371402360000005</v>
      </c>
      <c r="G28" s="27">
        <f t="shared" si="2"/>
        <v>33</v>
      </c>
      <c r="I28" s="29">
        <f t="shared" si="3"/>
        <v>5.6000000000000005</v>
      </c>
      <c r="J28" s="39">
        <f>VLOOKUP(A28,'[1]3.К-во участников'!$A$5:$B$62,2,0)</f>
        <v>152</v>
      </c>
      <c r="K28" s="36">
        <f t="shared" si="4"/>
        <v>20</v>
      </c>
      <c r="L28" s="39"/>
      <c r="M28" s="44">
        <f t="shared" si="5"/>
        <v>12.299999999999999</v>
      </c>
      <c r="N28" s="28">
        <f>VLOOKUP(A28,'[1]6.-1 К-во лотов в сост-ся скорр'!$A$6:$C$63,2,0)</f>
        <v>50</v>
      </c>
      <c r="O28" s="27">
        <f t="shared" si="6"/>
        <v>31</v>
      </c>
      <c r="Q28" s="29">
        <f t="shared" si="7"/>
        <v>6</v>
      </c>
      <c r="R28" s="39"/>
      <c r="S28" s="44">
        <f t="shared" si="8"/>
        <v>35</v>
      </c>
      <c r="T28" s="36">
        <f t="shared" si="9"/>
        <v>24</v>
      </c>
    </row>
    <row r="29" spans="1:20" ht="10.5" customHeight="1" x14ac:dyDescent="0.25">
      <c r="A29" s="16" t="s">
        <v>24</v>
      </c>
      <c r="B29" s="39">
        <f>VLOOKUP(A29,'[1]1.К-во лотов'!$A$4:$D$64,3,0)</f>
        <v>1043</v>
      </c>
      <c r="C29" s="36">
        <f t="shared" si="0"/>
        <v>14</v>
      </c>
      <c r="D29" s="39"/>
      <c r="E29" s="44">
        <f t="shared" si="1"/>
        <v>14.1</v>
      </c>
      <c r="F29" s="28">
        <f>VLOOKUP(A29,'[1]9-1.Стоим-ть всего'!$A$5:$B$62,2,0)*1000</f>
        <v>3106.3354664100007</v>
      </c>
      <c r="G29" s="27">
        <f t="shared" si="2"/>
        <v>4</v>
      </c>
      <c r="I29" s="29">
        <f t="shared" si="3"/>
        <v>11.4</v>
      </c>
      <c r="J29" s="39">
        <f>VLOOKUP(A29,'[1]3.К-во участников'!$A$5:$B$62,2,0)</f>
        <v>594</v>
      </c>
      <c r="K29" s="36">
        <f t="shared" si="4"/>
        <v>9</v>
      </c>
      <c r="L29" s="39"/>
      <c r="M29" s="44">
        <f t="shared" si="5"/>
        <v>15.6</v>
      </c>
      <c r="N29" s="28">
        <f>VLOOKUP(A29,'[1]6.-1 К-во лотов в сост-ся скорр'!$A$6:$C$63,2,0)</f>
        <v>248</v>
      </c>
      <c r="O29" s="27">
        <f t="shared" si="6"/>
        <v>11</v>
      </c>
      <c r="Q29" s="29">
        <f t="shared" si="7"/>
        <v>9.8000000000000007</v>
      </c>
      <c r="R29" s="39"/>
      <c r="S29" s="44">
        <f t="shared" si="8"/>
        <v>50.900000000000006</v>
      </c>
      <c r="T29" s="36">
        <f t="shared" si="9"/>
        <v>10</v>
      </c>
    </row>
    <row r="30" spans="1:20" ht="10.5" customHeight="1" x14ac:dyDescent="0.25">
      <c r="A30" s="16" t="s">
        <v>34</v>
      </c>
      <c r="B30" s="39">
        <f>VLOOKUP(A30,'[1]1.К-во лотов'!$A$4:$D$64,3,0)</f>
        <v>388</v>
      </c>
      <c r="C30" s="36">
        <f t="shared" si="0"/>
        <v>25</v>
      </c>
      <c r="D30" s="39"/>
      <c r="E30" s="44">
        <f t="shared" si="1"/>
        <v>10.799999999999999</v>
      </c>
      <c r="F30" s="28">
        <f>VLOOKUP(A30,'[1]9-1.Стоим-ть всего'!$A$5:$B$62,2,0)*1000</f>
        <v>675.69932942000014</v>
      </c>
      <c r="G30" s="27">
        <f t="shared" si="2"/>
        <v>11</v>
      </c>
      <c r="I30" s="29">
        <f t="shared" si="3"/>
        <v>10</v>
      </c>
      <c r="J30" s="39">
        <f>VLOOKUP(A30,'[1]3.К-во участников'!$A$5:$B$62,2,0)</f>
        <v>213</v>
      </c>
      <c r="K30" s="36">
        <f t="shared" si="4"/>
        <v>17</v>
      </c>
      <c r="L30" s="39"/>
      <c r="M30" s="44">
        <f t="shared" si="5"/>
        <v>13.2</v>
      </c>
      <c r="N30" s="28">
        <f>VLOOKUP(A30,'[1]6.-1 К-во лотов в сост-ся скорр'!$A$6:$C$63,2,0)</f>
        <v>119</v>
      </c>
      <c r="O30" s="27">
        <f t="shared" si="6"/>
        <v>18</v>
      </c>
      <c r="Q30" s="29">
        <f t="shared" si="7"/>
        <v>8.6</v>
      </c>
      <c r="R30" s="39"/>
      <c r="S30" s="44">
        <f>E30+I30+M30+Q30</f>
        <v>42.6</v>
      </c>
      <c r="T30" s="36">
        <f t="shared" si="9"/>
        <v>15</v>
      </c>
    </row>
    <row r="31" spans="1:20" ht="10.5" hidden="1" customHeight="1" x14ac:dyDescent="0.25">
      <c r="A31" s="17" t="s">
        <v>35</v>
      </c>
      <c r="B31" s="39">
        <f>VLOOKUP(A31,'[1]1.К-во лотов'!$A$4:$D$64,3,0)</f>
        <v>0</v>
      </c>
      <c r="C31" s="36">
        <f t="shared" si="0"/>
        <v>45</v>
      </c>
      <c r="D31" s="39"/>
      <c r="E31" s="44">
        <f t="shared" si="1"/>
        <v>0.3</v>
      </c>
      <c r="F31" s="28">
        <f>VLOOKUP(A31,'[1]9-1.Стоим-ть всего'!$A$5:$B$62,2,0)*1000</f>
        <v>0</v>
      </c>
      <c r="G31" s="27">
        <f t="shared" si="2"/>
        <v>45</v>
      </c>
      <c r="I31" s="29">
        <f t="shared" si="3"/>
        <v>0.2</v>
      </c>
      <c r="J31" s="39">
        <f>VLOOKUP(A31,'[1]3.К-во участников'!$A$5:$B$62,2,0)</f>
        <v>0</v>
      </c>
      <c r="K31" s="36">
        <f t="shared" si="4"/>
        <v>39</v>
      </c>
      <c r="L31" s="39"/>
      <c r="M31" s="44">
        <f t="shared" si="5"/>
        <v>0.3</v>
      </c>
      <c r="N31" s="28">
        <f>VLOOKUP(A31,'[1]6.-1 К-во лотов в сост-ся скорр'!$A$6:$C$63,2,0)</f>
        <v>0</v>
      </c>
      <c r="O31" s="27">
        <f t="shared" si="6"/>
        <v>45</v>
      </c>
      <c r="Q31" s="29">
        <f t="shared" si="7"/>
        <v>0.2</v>
      </c>
      <c r="R31" s="39"/>
      <c r="S31" s="44">
        <f t="shared" si="8"/>
        <v>1</v>
      </c>
      <c r="T31" s="36">
        <f t="shared" si="9"/>
        <v>45</v>
      </c>
    </row>
    <row r="32" spans="1:20" ht="10.5" hidden="1" customHeight="1" x14ac:dyDescent="0.25">
      <c r="A32" s="16" t="s">
        <v>19</v>
      </c>
      <c r="B32" s="39">
        <f>VLOOKUP(A32,'[1]1.К-во лотов'!$A$4:$D$64,3,0)</f>
        <v>0</v>
      </c>
      <c r="C32" s="36">
        <f t="shared" si="0"/>
        <v>45</v>
      </c>
      <c r="D32" s="39"/>
      <c r="E32" s="44">
        <f t="shared" si="1"/>
        <v>0.3</v>
      </c>
      <c r="F32" s="28">
        <f>VLOOKUP(A32,'[1]9-1.Стоим-ть всего'!$A$5:$B$62,2,0)*1000</f>
        <v>0</v>
      </c>
      <c r="G32" s="27">
        <f t="shared" si="2"/>
        <v>45</v>
      </c>
      <c r="I32" s="29">
        <f t="shared" si="3"/>
        <v>0.2</v>
      </c>
      <c r="J32" s="39">
        <f>VLOOKUP(A32,'[1]3.К-во участников'!$A$5:$B$62,2,0)</f>
        <v>0</v>
      </c>
      <c r="K32" s="36">
        <f t="shared" si="4"/>
        <v>39</v>
      </c>
      <c r="L32" s="39"/>
      <c r="M32" s="44">
        <f t="shared" si="5"/>
        <v>0.3</v>
      </c>
      <c r="N32" s="28">
        <f>VLOOKUP(A32,'[1]6.-1 К-во лотов в сост-ся скорр'!$A$6:$C$63,2,0)</f>
        <v>0</v>
      </c>
      <c r="O32" s="27">
        <f t="shared" si="6"/>
        <v>45</v>
      </c>
      <c r="Q32" s="29">
        <f t="shared" si="7"/>
        <v>0.2</v>
      </c>
      <c r="R32" s="39"/>
      <c r="S32" s="44">
        <f t="shared" si="8"/>
        <v>1</v>
      </c>
      <c r="T32" s="36">
        <f t="shared" si="9"/>
        <v>45</v>
      </c>
    </row>
    <row r="33" spans="1:20" ht="10.5" customHeight="1" x14ac:dyDescent="0.25">
      <c r="A33" s="16" t="s">
        <v>72</v>
      </c>
      <c r="B33" s="39">
        <f>VLOOKUP(A33,'[1]1.К-во лотов'!$A$4:$D$64,3,0)</f>
        <v>1490</v>
      </c>
      <c r="C33" s="36">
        <f t="shared" si="0"/>
        <v>7</v>
      </c>
      <c r="D33" s="39"/>
      <c r="E33" s="44">
        <f t="shared" si="1"/>
        <v>16.2</v>
      </c>
      <c r="F33" s="28">
        <f>VLOOKUP(A33,'[1]9-1.Стоим-ть всего'!$A$5:$B$62,2,0)*1000</f>
        <v>384.58992840000002</v>
      </c>
      <c r="G33" s="27">
        <f t="shared" si="2"/>
        <v>15</v>
      </c>
      <c r="I33" s="29">
        <f t="shared" si="3"/>
        <v>9.2000000000000011</v>
      </c>
      <c r="J33" s="39">
        <f>VLOOKUP(A33,'[1]3.К-во участников'!$A$5:$B$62,2,0)</f>
        <v>557</v>
      </c>
      <c r="K33" s="36">
        <f t="shared" si="4"/>
        <v>11</v>
      </c>
      <c r="L33" s="39"/>
      <c r="M33" s="44">
        <f t="shared" si="5"/>
        <v>15</v>
      </c>
      <c r="N33" s="28">
        <f>VLOOKUP(A33,'[1]6.-1 К-во лотов в сост-ся скорр'!$A$6:$C$63,2,0)</f>
        <v>228</v>
      </c>
      <c r="O33" s="27">
        <f t="shared" si="6"/>
        <v>14</v>
      </c>
      <c r="Q33" s="29">
        <f t="shared" si="7"/>
        <v>9.4</v>
      </c>
      <c r="R33" s="39"/>
      <c r="S33" s="44">
        <f t="shared" si="8"/>
        <v>49.8</v>
      </c>
      <c r="T33" s="36">
        <f t="shared" si="9"/>
        <v>11</v>
      </c>
    </row>
    <row r="34" spans="1:20" ht="10.5" customHeight="1" x14ac:dyDescent="0.25">
      <c r="A34" s="16" t="s">
        <v>27</v>
      </c>
      <c r="B34" s="39">
        <f>VLOOKUP(A34,'[1]1.К-во лотов'!$A$4:$D$64,3,0)</f>
        <v>512</v>
      </c>
      <c r="C34" s="36">
        <f t="shared" si="0"/>
        <v>18</v>
      </c>
      <c r="D34" s="39"/>
      <c r="E34" s="44">
        <f t="shared" si="1"/>
        <v>12.9</v>
      </c>
      <c r="F34" s="28">
        <f>VLOOKUP(A34,'[1]9-1.Стоим-ть всего'!$A$5:$B$62,2,0)*1000</f>
        <v>119.16335242000001</v>
      </c>
      <c r="G34" s="27">
        <f t="shared" si="2"/>
        <v>26</v>
      </c>
      <c r="I34" s="29">
        <f t="shared" si="3"/>
        <v>7</v>
      </c>
      <c r="J34" s="39">
        <f>VLOOKUP(A34,'[1]3.К-во участников'!$A$5:$B$62,2,0)</f>
        <v>220</v>
      </c>
      <c r="K34" s="36">
        <f t="shared" si="4"/>
        <v>16</v>
      </c>
      <c r="L34" s="39"/>
      <c r="M34" s="44">
        <f t="shared" si="5"/>
        <v>13.5</v>
      </c>
      <c r="N34" s="28">
        <f>VLOOKUP(A34,'[1]6.-1 К-во лотов в сост-ся скорр'!$A$6:$C$63,2,0)</f>
        <v>86</v>
      </c>
      <c r="O34" s="27">
        <f t="shared" si="6"/>
        <v>21</v>
      </c>
      <c r="Q34" s="29">
        <f t="shared" si="7"/>
        <v>8</v>
      </c>
      <c r="R34" s="39"/>
      <c r="S34" s="44">
        <f t="shared" si="8"/>
        <v>41.4</v>
      </c>
      <c r="T34" s="36">
        <f t="shared" si="9"/>
        <v>17</v>
      </c>
    </row>
    <row r="35" spans="1:20" ht="10.5" customHeight="1" x14ac:dyDescent="0.25">
      <c r="A35" s="16" t="s">
        <v>33</v>
      </c>
      <c r="B35" s="39">
        <f>VLOOKUP(A35,'[1]1.К-во лотов'!$A$4:$D$64,3,0)</f>
        <v>438</v>
      </c>
      <c r="C35" s="36">
        <f t="shared" si="0"/>
        <v>23</v>
      </c>
      <c r="D35" s="39"/>
      <c r="E35" s="44">
        <f t="shared" si="1"/>
        <v>11.4</v>
      </c>
      <c r="F35" s="28">
        <f>VLOOKUP(A35,'[1]9-1.Стоим-ть всего'!$A$5:$B$62,2,0)*1000</f>
        <v>96.938546749999986</v>
      </c>
      <c r="G35" s="27">
        <f t="shared" si="2"/>
        <v>30</v>
      </c>
      <c r="I35" s="29">
        <f t="shared" si="3"/>
        <v>6.2</v>
      </c>
      <c r="J35" s="39">
        <f>VLOOKUP(A35,'[1]3.К-во участников'!$A$5:$B$62,2,0)</f>
        <v>94</v>
      </c>
      <c r="K35" s="36">
        <f t="shared" si="4"/>
        <v>28</v>
      </c>
      <c r="L35" s="39"/>
      <c r="M35" s="44">
        <f t="shared" si="5"/>
        <v>9.6</v>
      </c>
      <c r="N35" s="28">
        <f>VLOOKUP(A35,'[1]6.-1 К-во лотов в сост-ся скорр'!$A$6:$C$63,2,0)</f>
        <v>124</v>
      </c>
      <c r="O35" s="27">
        <f t="shared" si="6"/>
        <v>17</v>
      </c>
      <c r="Q35" s="29">
        <f t="shared" si="7"/>
        <v>8.8000000000000007</v>
      </c>
      <c r="R35" s="39"/>
      <c r="S35" s="44">
        <f t="shared" si="8"/>
        <v>36</v>
      </c>
      <c r="T35" s="36">
        <f t="shared" si="9"/>
        <v>23</v>
      </c>
    </row>
    <row r="36" spans="1:20" ht="10.5" customHeight="1" x14ac:dyDescent="0.25">
      <c r="A36" s="16" t="s">
        <v>44</v>
      </c>
      <c r="B36" s="39">
        <f>VLOOKUP(A36,'[1]1.К-во лотов'!$A$4:$D$64,3,0)</f>
        <v>7113</v>
      </c>
      <c r="C36" s="36">
        <f t="shared" si="0"/>
        <v>4</v>
      </c>
      <c r="D36" s="39"/>
      <c r="E36" s="44">
        <f t="shared" si="1"/>
        <v>17.099999999999998</v>
      </c>
      <c r="F36" s="28">
        <f>VLOOKUP(A36,'[1]9-1.Стоим-ть всего'!$A$5:$B$62,2,0)*1000</f>
        <v>9645.7710624399988</v>
      </c>
      <c r="G36" s="27">
        <f t="shared" si="2"/>
        <v>2</v>
      </c>
      <c r="I36" s="29">
        <f t="shared" si="3"/>
        <v>11.8</v>
      </c>
      <c r="J36" s="39">
        <f>VLOOKUP(A36,'[1]3.К-во участников'!$A$5:$B$62,2,0)</f>
        <v>3696</v>
      </c>
      <c r="K36" s="36">
        <f t="shared" si="4"/>
        <v>4</v>
      </c>
      <c r="L36" s="39"/>
      <c r="M36" s="44">
        <f t="shared" si="5"/>
        <v>17.099999999999998</v>
      </c>
      <c r="N36" s="28">
        <f>VLOOKUP(A36,'[1]6.-1 К-во лотов в сост-ся скорр'!$A$6:$C$63,2,0)</f>
        <v>1625</v>
      </c>
      <c r="O36" s="27">
        <f t="shared" si="6"/>
        <v>4</v>
      </c>
      <c r="Q36" s="29">
        <f t="shared" si="7"/>
        <v>11.4</v>
      </c>
      <c r="R36" s="39"/>
      <c r="S36" s="44">
        <f t="shared" si="8"/>
        <v>57.4</v>
      </c>
      <c r="T36" s="36">
        <f t="shared" si="9"/>
        <v>4</v>
      </c>
    </row>
    <row r="37" spans="1:20" ht="10.5" customHeight="1" x14ac:dyDescent="0.25">
      <c r="A37" s="16" t="s">
        <v>67</v>
      </c>
      <c r="B37" s="39">
        <f>VLOOKUP(A37,'[1]1.К-во лотов'!$A$4:$D$64,3,0)</f>
        <v>1416</v>
      </c>
      <c r="C37" s="36">
        <f t="shared" si="0"/>
        <v>10</v>
      </c>
      <c r="D37" s="39"/>
      <c r="E37" s="44">
        <f t="shared" si="1"/>
        <v>15.299999999999999</v>
      </c>
      <c r="F37" s="28">
        <f>VLOOKUP(A37,'[1]9-1.Стоим-ть всего'!$A$5:$B$62,2,0)*1000</f>
        <v>1536.8271967399999</v>
      </c>
      <c r="G37" s="27">
        <f t="shared" si="2"/>
        <v>7</v>
      </c>
      <c r="I37" s="29">
        <f t="shared" si="3"/>
        <v>10.8</v>
      </c>
      <c r="J37" s="39">
        <f>VLOOKUP(A37,'[1]3.К-во участников'!$A$5:$B$62,2,0)</f>
        <v>399</v>
      </c>
      <c r="K37" s="36">
        <f t="shared" si="4"/>
        <v>13</v>
      </c>
      <c r="L37" s="39"/>
      <c r="M37" s="44">
        <f t="shared" si="5"/>
        <v>14.399999999999999</v>
      </c>
      <c r="N37" s="28">
        <f>VLOOKUP(A37,'[1]6.-1 К-во лотов в сост-ся скорр'!$A$6:$C$63,2,0)</f>
        <v>340</v>
      </c>
      <c r="O37" s="27">
        <f t="shared" si="6"/>
        <v>7</v>
      </c>
      <c r="Q37" s="29">
        <f t="shared" si="7"/>
        <v>10.8</v>
      </c>
      <c r="R37" s="39"/>
      <c r="S37" s="44">
        <f t="shared" si="8"/>
        <v>51.3</v>
      </c>
      <c r="T37" s="36">
        <f t="shared" si="9"/>
        <v>9</v>
      </c>
    </row>
    <row r="38" spans="1:20" ht="10.5" customHeight="1" x14ac:dyDescent="0.25">
      <c r="A38" s="16" t="s">
        <v>14</v>
      </c>
      <c r="B38" s="39">
        <f>VLOOKUP(A38,'[1]1.К-во лотов'!$A$4:$D$64,3,0)</f>
        <v>282</v>
      </c>
      <c r="C38" s="36">
        <f t="shared" si="0"/>
        <v>28</v>
      </c>
      <c r="D38" s="39"/>
      <c r="E38" s="44">
        <f t="shared" si="1"/>
        <v>9.9</v>
      </c>
      <c r="F38" s="28">
        <f>VLOOKUP(A38,'[1]9-1.Стоим-ть всего'!$A$5:$B$62,2,0)*1000</f>
        <v>150.85465596</v>
      </c>
      <c r="G38" s="27">
        <f t="shared" si="2"/>
        <v>22</v>
      </c>
      <c r="I38" s="29">
        <f t="shared" si="3"/>
        <v>7.8000000000000007</v>
      </c>
      <c r="J38" s="39">
        <f>VLOOKUP(A38,'[1]3.К-во участников'!$A$5:$B$62,2,0)</f>
        <v>131</v>
      </c>
      <c r="K38" s="36">
        <f t="shared" si="4"/>
        <v>22</v>
      </c>
      <c r="L38" s="39"/>
      <c r="M38" s="44">
        <f t="shared" si="5"/>
        <v>11.7</v>
      </c>
      <c r="N38" s="28">
        <f>VLOOKUP(A38,'[1]6.-1 К-во лотов в сост-ся скорр'!$A$6:$C$63,2,0)</f>
        <v>84</v>
      </c>
      <c r="O38" s="27">
        <f t="shared" si="6"/>
        <v>22</v>
      </c>
      <c r="Q38" s="29">
        <f t="shared" si="7"/>
        <v>7.8000000000000007</v>
      </c>
      <c r="R38" s="39"/>
      <c r="S38" s="44">
        <f t="shared" si="8"/>
        <v>37.200000000000003</v>
      </c>
      <c r="T38" s="36">
        <f t="shared" si="9"/>
        <v>21</v>
      </c>
    </row>
    <row r="39" spans="1:20" ht="10.5" customHeight="1" x14ac:dyDescent="0.25">
      <c r="A39" s="16" t="s">
        <v>46</v>
      </c>
      <c r="B39" s="39">
        <f>VLOOKUP(A39,'[1]1.К-во лотов'!$A$4:$D$64,3,0)</f>
        <v>10</v>
      </c>
      <c r="C39" s="36">
        <f t="shared" si="0"/>
        <v>43</v>
      </c>
      <c r="D39" s="39"/>
      <c r="E39" s="44">
        <f t="shared" si="1"/>
        <v>5.3999999999999995</v>
      </c>
      <c r="F39" s="28">
        <f>VLOOKUP(A39,'[1]9-1.Стоим-ть всего'!$A$5:$B$62,2,0)*1000</f>
        <v>6.2E-2</v>
      </c>
      <c r="G39" s="27">
        <f t="shared" si="2"/>
        <v>44</v>
      </c>
      <c r="I39" s="29">
        <f t="shared" si="3"/>
        <v>3.4000000000000004</v>
      </c>
      <c r="J39" s="39">
        <f>VLOOKUP(A39,'[1]3.К-во участников'!$A$5:$B$62,2,0)</f>
        <v>0</v>
      </c>
      <c r="K39" s="36">
        <f t="shared" si="4"/>
        <v>39</v>
      </c>
      <c r="L39" s="39"/>
      <c r="M39" s="44">
        <f t="shared" si="5"/>
        <v>0.3</v>
      </c>
      <c r="N39" s="28">
        <f>VLOOKUP(A39,'[1]6.-1 К-во лотов в сост-ся скорр'!$A$6:$C$63,2,0)</f>
        <v>1</v>
      </c>
      <c r="O39" s="27">
        <f t="shared" si="6"/>
        <v>44</v>
      </c>
      <c r="Q39" s="29">
        <f t="shared" si="7"/>
        <v>3.4000000000000004</v>
      </c>
      <c r="R39" s="39"/>
      <c r="S39" s="44">
        <f t="shared" si="8"/>
        <v>12.500000000000002</v>
      </c>
      <c r="T39" s="36">
        <f t="shared" si="9"/>
        <v>44</v>
      </c>
    </row>
    <row r="40" spans="1:20" ht="10.5" customHeight="1" x14ac:dyDescent="0.25">
      <c r="A40" s="16" t="s">
        <v>42</v>
      </c>
      <c r="B40" s="39">
        <f>VLOOKUP(A40,'[1]1.К-во лотов'!$A$4:$D$64,3,0)</f>
        <v>179</v>
      </c>
      <c r="C40" s="36">
        <f t="shared" si="0"/>
        <v>32</v>
      </c>
      <c r="D40" s="39"/>
      <c r="E40" s="44">
        <f t="shared" si="1"/>
        <v>8.6999999999999993</v>
      </c>
      <c r="F40" s="28">
        <f>VLOOKUP(A40,'[1]9-1.Стоим-ть всего'!$A$5:$B$62,2,0)*1000</f>
        <v>396.84745368000125</v>
      </c>
      <c r="G40" s="27">
        <f t="shared" si="2"/>
        <v>14</v>
      </c>
      <c r="I40" s="29">
        <f t="shared" si="3"/>
        <v>9.4</v>
      </c>
      <c r="J40" s="39">
        <f>VLOOKUP(A40,'[1]3.К-во участников'!$A$5:$B$62,2,0)</f>
        <v>108</v>
      </c>
      <c r="K40" s="36">
        <f t="shared" si="4"/>
        <v>26</v>
      </c>
      <c r="L40" s="39"/>
      <c r="M40" s="44">
        <f t="shared" si="5"/>
        <v>10.5</v>
      </c>
      <c r="N40" s="28">
        <f>VLOOKUP(A40,'[1]6.-1 К-во лотов в сост-ся скорр'!$A$6:$C$63,2,0)</f>
        <v>52</v>
      </c>
      <c r="O40" s="27">
        <f t="shared" si="6"/>
        <v>30</v>
      </c>
      <c r="Q40" s="29">
        <f t="shared" si="7"/>
        <v>6.2</v>
      </c>
      <c r="R40" s="39"/>
      <c r="S40" s="44">
        <f t="shared" si="8"/>
        <v>34.800000000000004</v>
      </c>
      <c r="T40" s="36">
        <f t="shared" si="9"/>
        <v>25</v>
      </c>
    </row>
    <row r="41" spans="1:20" ht="10.5" hidden="1" customHeight="1" x14ac:dyDescent="0.25">
      <c r="A41" s="16" t="s">
        <v>22</v>
      </c>
      <c r="B41" s="39">
        <f>VLOOKUP(A41,'[1]1.К-во лотов'!$A$4:$D$64,3,0)</f>
        <v>0</v>
      </c>
      <c r="C41" s="36">
        <f t="shared" si="0"/>
        <v>45</v>
      </c>
      <c r="D41" s="39"/>
      <c r="E41" s="44">
        <f t="shared" si="1"/>
        <v>0.3</v>
      </c>
      <c r="F41" s="28">
        <f>VLOOKUP(A41,'[1]9-1.Стоим-ть всего'!$A$5:$B$62,2,0)*1000</f>
        <v>0</v>
      </c>
      <c r="G41" s="27">
        <f t="shared" si="2"/>
        <v>45</v>
      </c>
      <c r="I41" s="29">
        <f t="shared" si="3"/>
        <v>0.2</v>
      </c>
      <c r="J41" s="39">
        <f>VLOOKUP(A41,'[1]3.К-во участников'!$A$5:$B$62,2,0)</f>
        <v>0</v>
      </c>
      <c r="K41" s="36">
        <f t="shared" si="4"/>
        <v>39</v>
      </c>
      <c r="L41" s="39"/>
      <c r="M41" s="44">
        <f t="shared" si="5"/>
        <v>0.3</v>
      </c>
      <c r="N41" s="28">
        <f>VLOOKUP(A41,'[1]6.-1 К-во лотов в сост-ся скорр'!$A$6:$C$63,2,0)</f>
        <v>0</v>
      </c>
      <c r="O41" s="27">
        <f t="shared" si="6"/>
        <v>45</v>
      </c>
      <c r="Q41" s="29">
        <f t="shared" si="7"/>
        <v>0.2</v>
      </c>
      <c r="R41" s="39"/>
      <c r="S41" s="44">
        <f t="shared" si="8"/>
        <v>1</v>
      </c>
      <c r="T41" s="36">
        <f t="shared" si="9"/>
        <v>45</v>
      </c>
    </row>
    <row r="42" spans="1:20" ht="10.5" customHeight="1" x14ac:dyDescent="0.25">
      <c r="A42" s="16" t="s">
        <v>30</v>
      </c>
      <c r="B42" s="39">
        <f>VLOOKUP(A42,'[1]1.К-во лотов'!$A$4:$D$64,3,0)</f>
        <v>14286</v>
      </c>
      <c r="C42" s="36">
        <f t="shared" si="0"/>
        <v>1</v>
      </c>
      <c r="D42" s="39"/>
      <c r="E42" s="44">
        <f t="shared" si="1"/>
        <v>18</v>
      </c>
      <c r="F42" s="28">
        <f>VLOOKUP(A42,'[1]9-1.Стоим-ть всего'!$A$5:$B$62,2,0)*1000</f>
        <v>13012.75720079</v>
      </c>
      <c r="G42" s="27">
        <f t="shared" si="2"/>
        <v>1</v>
      </c>
      <c r="I42" s="29">
        <f t="shared" si="3"/>
        <v>12</v>
      </c>
      <c r="J42" s="39">
        <f>VLOOKUP(A42,'[1]3.К-во участников'!$A$5:$B$62,2,0)</f>
        <v>8966</v>
      </c>
      <c r="K42" s="36">
        <f t="shared" si="4"/>
        <v>1</v>
      </c>
      <c r="L42" s="39"/>
      <c r="M42" s="44">
        <f t="shared" si="5"/>
        <v>18</v>
      </c>
      <c r="N42" s="28">
        <f>VLOOKUP(A42,'[1]6.-1 К-во лотов в сост-ся скорр'!$A$6:$C$63,2,0)</f>
        <v>3300</v>
      </c>
      <c r="O42" s="27">
        <f t="shared" si="6"/>
        <v>1</v>
      </c>
      <c r="Q42" s="29">
        <f t="shared" si="7"/>
        <v>12</v>
      </c>
      <c r="R42" s="39"/>
      <c r="S42" s="44">
        <f t="shared" si="8"/>
        <v>60</v>
      </c>
      <c r="T42" s="36">
        <f t="shared" si="9"/>
        <v>1</v>
      </c>
    </row>
    <row r="43" spans="1:20" ht="10.5" hidden="1" customHeight="1" x14ac:dyDescent="0.25">
      <c r="A43" s="16" t="s">
        <v>53</v>
      </c>
      <c r="B43" s="39">
        <f>VLOOKUP(A43,'[1]1.К-во лотов'!$A$4:$D$64,3,0)</f>
        <v>0</v>
      </c>
      <c r="C43" s="36">
        <f t="shared" si="0"/>
        <v>45</v>
      </c>
      <c r="D43" s="39"/>
      <c r="E43" s="44">
        <f t="shared" si="1"/>
        <v>0.3</v>
      </c>
      <c r="G43" s="27">
        <f t="shared" si="2"/>
        <v>45</v>
      </c>
      <c r="I43" s="29">
        <f t="shared" si="3"/>
        <v>0.2</v>
      </c>
      <c r="J43" s="39"/>
      <c r="K43" s="36">
        <f t="shared" si="4"/>
        <v>39</v>
      </c>
      <c r="L43" s="39"/>
      <c r="M43" s="44">
        <f t="shared" si="5"/>
        <v>0.3</v>
      </c>
      <c r="O43" s="27">
        <f t="shared" si="6"/>
        <v>45</v>
      </c>
      <c r="Q43" s="29">
        <f t="shared" si="7"/>
        <v>0.2</v>
      </c>
      <c r="R43" s="39"/>
      <c r="S43" s="44">
        <f t="shared" si="8"/>
        <v>1</v>
      </c>
      <c r="T43" s="36">
        <f t="shared" si="9"/>
        <v>45</v>
      </c>
    </row>
    <row r="44" spans="1:20" ht="10.5" customHeight="1" x14ac:dyDescent="0.25">
      <c r="A44" s="17" t="s">
        <v>47</v>
      </c>
      <c r="B44" s="39">
        <f>VLOOKUP(A44,'[1]1.К-во лотов'!$A$4:$D$64,3,0)</f>
        <v>69</v>
      </c>
      <c r="C44" s="36">
        <f t="shared" si="0"/>
        <v>38</v>
      </c>
      <c r="D44" s="39"/>
      <c r="E44" s="44">
        <f t="shared" si="1"/>
        <v>6.8999999999999995</v>
      </c>
      <c r="F44" s="28">
        <f>VLOOKUP(A44,'[1]9-1.Стоим-ть всего'!$A$5:$B$62,2,0)*1000</f>
        <v>428.58479197000003</v>
      </c>
      <c r="G44" s="27">
        <f t="shared" si="2"/>
        <v>13</v>
      </c>
      <c r="I44" s="29">
        <f t="shared" si="3"/>
        <v>9.6000000000000014</v>
      </c>
      <c r="J44" s="39">
        <f>VLOOKUP(A44,'[1]3.К-во участников'!$A$5:$B$62,2,0)</f>
        <v>94</v>
      </c>
      <c r="K44" s="36">
        <f t="shared" si="4"/>
        <v>28</v>
      </c>
      <c r="L44" s="39"/>
      <c r="M44" s="44">
        <f t="shared" si="5"/>
        <v>9.6</v>
      </c>
      <c r="N44" s="28">
        <f>VLOOKUP(A44,'[1]6.-1 К-во лотов в сост-ся скорр'!$A$6:$C$63,2,0)</f>
        <v>23</v>
      </c>
      <c r="O44" s="27">
        <f t="shared" si="6"/>
        <v>38</v>
      </c>
      <c r="Q44" s="29">
        <f t="shared" si="7"/>
        <v>4.4000000000000004</v>
      </c>
      <c r="R44" s="39"/>
      <c r="S44" s="44">
        <f t="shared" si="8"/>
        <v>30.5</v>
      </c>
      <c r="T44" s="36">
        <f t="shared" si="9"/>
        <v>31</v>
      </c>
    </row>
    <row r="45" spans="1:20" ht="10.5" customHeight="1" x14ac:dyDescent="0.25">
      <c r="A45" s="16" t="s">
        <v>25</v>
      </c>
      <c r="B45" s="39">
        <f>VLOOKUP(A45,'[1]1.К-во лотов'!$A$4:$D$64,3,0)</f>
        <v>596</v>
      </c>
      <c r="C45" s="36">
        <f t="shared" si="0"/>
        <v>16</v>
      </c>
      <c r="D45" s="39"/>
      <c r="E45" s="44">
        <f t="shared" si="1"/>
        <v>13.5</v>
      </c>
      <c r="F45" s="28">
        <f>VLOOKUP(A45,'[1]9-1.Стоим-ть всего'!$A$5:$B$62,2,0)*1000</f>
        <v>123.42168653</v>
      </c>
      <c r="G45" s="27">
        <f t="shared" si="2"/>
        <v>25</v>
      </c>
      <c r="I45" s="29">
        <f t="shared" si="3"/>
        <v>7.2</v>
      </c>
      <c r="J45" s="39">
        <f>VLOOKUP(A45,'[1]3.К-во участников'!$A$5:$B$62,2,0)</f>
        <v>98</v>
      </c>
      <c r="K45" s="36">
        <f t="shared" si="4"/>
        <v>27</v>
      </c>
      <c r="L45" s="39"/>
      <c r="M45" s="44">
        <f t="shared" si="5"/>
        <v>10.199999999999999</v>
      </c>
      <c r="N45" s="28">
        <f>VLOOKUP(A45,'[1]6.-1 К-во лотов в сост-ся скорр'!$A$6:$C$63,2,0)</f>
        <v>42</v>
      </c>
      <c r="O45" s="27">
        <f t="shared" si="6"/>
        <v>33</v>
      </c>
      <c r="Q45" s="29">
        <f t="shared" si="7"/>
        <v>5.6000000000000005</v>
      </c>
      <c r="R45" s="39"/>
      <c r="S45" s="44">
        <f t="shared" si="8"/>
        <v>36.5</v>
      </c>
      <c r="T45" s="36">
        <f t="shared" si="9"/>
        <v>22</v>
      </c>
    </row>
    <row r="46" spans="1:20" ht="10.5" customHeight="1" x14ac:dyDescent="0.25">
      <c r="A46" s="16" t="s">
        <v>23</v>
      </c>
      <c r="B46" s="39">
        <f>VLOOKUP(A46,'[1]1.К-во лотов'!$A$4:$D$64,3,0)</f>
        <v>251</v>
      </c>
      <c r="C46" s="36">
        <f t="shared" si="0"/>
        <v>31</v>
      </c>
      <c r="D46" s="39"/>
      <c r="E46" s="44">
        <f t="shared" si="1"/>
        <v>9</v>
      </c>
      <c r="F46" s="28">
        <f>VLOOKUP(A46,'[1]9-1.Стоим-ть всего'!$A$5:$B$62,2,0)*1000</f>
        <v>109.69483997</v>
      </c>
      <c r="G46" s="27">
        <f t="shared" si="2"/>
        <v>29</v>
      </c>
      <c r="I46" s="29">
        <f t="shared" si="3"/>
        <v>6.4</v>
      </c>
      <c r="J46" s="39">
        <f>VLOOKUP(A46,'[1]3.К-во участников'!$A$5:$B$62,2,0)</f>
        <v>112</v>
      </c>
      <c r="K46" s="36">
        <f t="shared" si="4"/>
        <v>24</v>
      </c>
      <c r="L46" s="39"/>
      <c r="M46" s="44">
        <f t="shared" si="5"/>
        <v>10.799999999999999</v>
      </c>
      <c r="N46" s="28">
        <f>VLOOKUP(A46,'[1]6.-1 К-во лотов в сост-ся скорр'!$A$6:$C$63,2,0)</f>
        <v>65</v>
      </c>
      <c r="O46" s="27">
        <f t="shared" si="6"/>
        <v>25</v>
      </c>
      <c r="Q46" s="29">
        <f t="shared" si="7"/>
        <v>7.2</v>
      </c>
      <c r="R46" s="39"/>
      <c r="S46" s="44">
        <f t="shared" si="8"/>
        <v>33.4</v>
      </c>
      <c r="T46" s="36">
        <f t="shared" si="9"/>
        <v>27</v>
      </c>
    </row>
    <row r="47" spans="1:20" ht="10.5" customHeight="1" x14ac:dyDescent="0.25">
      <c r="A47" s="16" t="s">
        <v>52</v>
      </c>
      <c r="B47" s="39">
        <f>VLOOKUP(A47,'[1]1.К-во лотов'!$A$4:$D$64,3,0)</f>
        <v>8175</v>
      </c>
      <c r="C47" s="36">
        <f t="shared" si="0"/>
        <v>3</v>
      </c>
      <c r="D47" s="39"/>
      <c r="E47" s="44">
        <f t="shared" si="1"/>
        <v>17.399999999999999</v>
      </c>
      <c r="F47" s="28">
        <f>VLOOKUP(A47,'[1]9-1.Стоим-ть всего'!$A$5:$B$62,2,0)*1000</f>
        <v>4107.0970114499996</v>
      </c>
      <c r="G47" s="27">
        <f t="shared" si="2"/>
        <v>3</v>
      </c>
      <c r="I47" s="29">
        <f t="shared" si="3"/>
        <v>11.600000000000001</v>
      </c>
      <c r="J47" s="39">
        <f>VLOOKUP(A47,'[1]3.К-во участников'!$A$5:$B$62,2,0)</f>
        <v>4499</v>
      </c>
      <c r="K47" s="36">
        <f t="shared" si="4"/>
        <v>3</v>
      </c>
      <c r="L47" s="39"/>
      <c r="M47" s="44">
        <f t="shared" si="5"/>
        <v>17.399999999999999</v>
      </c>
      <c r="N47" s="28">
        <f>VLOOKUP(A47,'[1]6.-1 К-во лотов в сост-ся скорр'!$A$6:$C$63,2,0)</f>
        <v>2168</v>
      </c>
      <c r="O47" s="27">
        <f t="shared" si="6"/>
        <v>3</v>
      </c>
      <c r="Q47" s="29">
        <f t="shared" si="7"/>
        <v>11.600000000000001</v>
      </c>
      <c r="R47" s="39"/>
      <c r="S47" s="44">
        <f t="shared" si="8"/>
        <v>58</v>
      </c>
      <c r="T47" s="36">
        <f t="shared" si="9"/>
        <v>3</v>
      </c>
    </row>
    <row r="48" spans="1:20" ht="10.5" customHeight="1" x14ac:dyDescent="0.25">
      <c r="A48" s="17" t="s">
        <v>68</v>
      </c>
      <c r="B48" s="39">
        <f>VLOOKUP(A48,'[1]1.К-во лотов'!$A$4:$D$64,3,0)</f>
        <v>1348</v>
      </c>
      <c r="C48" s="36">
        <f t="shared" si="0"/>
        <v>12</v>
      </c>
      <c r="D48" s="39"/>
      <c r="E48" s="44">
        <f t="shared" si="1"/>
        <v>14.7</v>
      </c>
      <c r="F48" s="28">
        <f>VLOOKUP(A48,'[1]9-1.Стоим-ть всего'!$A$5:$B$62,2,0)*1000</f>
        <v>207.29649518000002</v>
      </c>
      <c r="G48" s="27">
        <f t="shared" si="2"/>
        <v>20</v>
      </c>
      <c r="I48" s="29">
        <f t="shared" si="3"/>
        <v>8.2000000000000011</v>
      </c>
      <c r="J48" s="39">
        <f>VLOOKUP(A48,'[1]3.К-во участников'!$A$5:$B$62,2,0)</f>
        <v>0</v>
      </c>
      <c r="K48" s="36">
        <f t="shared" si="4"/>
        <v>39</v>
      </c>
      <c r="L48" s="39"/>
      <c r="M48" s="44">
        <f t="shared" si="5"/>
        <v>0.3</v>
      </c>
      <c r="N48" s="28">
        <f>VLOOKUP(A48,'[1]6.-1 К-во лотов в сост-ся скорр'!$A$6:$C$63,2,0)</f>
        <v>263</v>
      </c>
      <c r="O48" s="27">
        <f t="shared" si="6"/>
        <v>10</v>
      </c>
      <c r="Q48" s="29">
        <f t="shared" si="7"/>
        <v>10.200000000000001</v>
      </c>
      <c r="R48" s="39"/>
      <c r="S48" s="44">
        <f t="shared" si="8"/>
        <v>33.4</v>
      </c>
      <c r="T48" s="36">
        <f t="shared" si="9"/>
        <v>27</v>
      </c>
    </row>
    <row r="49" spans="1:20" ht="10.5" customHeight="1" x14ac:dyDescent="0.25">
      <c r="A49" s="16" t="s">
        <v>10</v>
      </c>
      <c r="B49" s="39">
        <f>VLOOKUP(A49,'[1]1.К-во лотов'!$A$4:$D$64,3,0)</f>
        <v>261</v>
      </c>
      <c r="C49" s="36">
        <f t="shared" si="0"/>
        <v>29</v>
      </c>
      <c r="D49" s="39"/>
      <c r="E49" s="44">
        <f t="shared" si="1"/>
        <v>9.6</v>
      </c>
      <c r="F49" s="28">
        <f>VLOOKUP(A49,'[1]9-1.Стоим-ть всего'!$A$5:$B$62,2,0)*1000</f>
        <v>141.04528112</v>
      </c>
      <c r="G49" s="27">
        <f t="shared" si="2"/>
        <v>23</v>
      </c>
      <c r="I49" s="29">
        <f t="shared" si="3"/>
        <v>7.6000000000000005</v>
      </c>
      <c r="J49" s="39">
        <f>VLOOKUP(A49,'[1]3.К-во участников'!$A$5:$B$62,2,0)</f>
        <v>15</v>
      </c>
      <c r="K49" s="36">
        <f t="shared" si="4"/>
        <v>35</v>
      </c>
      <c r="L49" s="39"/>
      <c r="M49" s="44">
        <f t="shared" si="5"/>
        <v>7.1999999999999993</v>
      </c>
      <c r="N49" s="28">
        <f>VLOOKUP(A49,'[1]6.-1 К-во лотов в сост-ся скорр'!$A$6:$C$63,2,0)</f>
        <v>66</v>
      </c>
      <c r="O49" s="27">
        <f t="shared" si="6"/>
        <v>24</v>
      </c>
      <c r="Q49" s="29">
        <f t="shared" si="7"/>
        <v>7.4</v>
      </c>
      <c r="R49" s="39"/>
      <c r="S49" s="44">
        <f t="shared" si="8"/>
        <v>31.799999999999997</v>
      </c>
      <c r="T49" s="36">
        <f t="shared" si="9"/>
        <v>30</v>
      </c>
    </row>
    <row r="50" spans="1:20" ht="10.5" customHeight="1" x14ac:dyDescent="0.25">
      <c r="A50" s="16" t="s">
        <v>69</v>
      </c>
      <c r="B50" s="39">
        <f>VLOOKUP(A50,'[1]1.К-во лотов'!$A$4:$D$64,3,0)</f>
        <v>1930</v>
      </c>
      <c r="C50" s="36">
        <f t="shared" si="0"/>
        <v>6</v>
      </c>
      <c r="D50" s="39"/>
      <c r="E50" s="44">
        <f t="shared" si="1"/>
        <v>16.5</v>
      </c>
      <c r="F50" s="28">
        <f>VLOOKUP(A50,'[1]9-1.Стоим-ть всего'!$A$5:$B$62,2,0)*1000</f>
        <v>532.57681410999999</v>
      </c>
      <c r="G50" s="27">
        <f t="shared" si="2"/>
        <v>12</v>
      </c>
      <c r="I50" s="29">
        <f t="shared" si="3"/>
        <v>9.8000000000000007</v>
      </c>
      <c r="J50" s="39">
        <f>VLOOKUP(A50,'[1]3.К-во участников'!$A$5:$B$62,2,0)</f>
        <v>762</v>
      </c>
      <c r="K50" s="36">
        <f t="shared" si="4"/>
        <v>6</v>
      </c>
      <c r="L50" s="39"/>
      <c r="M50" s="44">
        <f t="shared" si="5"/>
        <v>16.5</v>
      </c>
      <c r="N50" s="28">
        <f>VLOOKUP(A50,'[1]6.-1 К-во лотов в сост-ся скорр'!$A$6:$C$63,2,0)</f>
        <v>409</v>
      </c>
      <c r="O50" s="27">
        <f t="shared" si="6"/>
        <v>6</v>
      </c>
      <c r="Q50" s="29">
        <f t="shared" si="7"/>
        <v>11</v>
      </c>
      <c r="R50" s="39"/>
      <c r="S50" s="44">
        <f t="shared" si="8"/>
        <v>53.8</v>
      </c>
      <c r="T50" s="36">
        <f t="shared" si="9"/>
        <v>6</v>
      </c>
    </row>
    <row r="51" spans="1:20" ht="10.5" customHeight="1" x14ac:dyDescent="0.25">
      <c r="A51" s="16" t="s">
        <v>13</v>
      </c>
      <c r="B51" s="39">
        <f>VLOOKUP(A51,'[1]1.К-во лотов'!$A$4:$D$64,3,0)</f>
        <v>1444</v>
      </c>
      <c r="C51" s="36">
        <f t="shared" si="0"/>
        <v>9</v>
      </c>
      <c r="D51" s="39"/>
      <c r="E51" s="44">
        <f t="shared" si="1"/>
        <v>15.6</v>
      </c>
      <c r="F51" s="28">
        <f>VLOOKUP(A51,'[1]9-1.Стоим-ть всего'!$A$5:$B$62,2,0)*1000</f>
        <v>1584.92428107</v>
      </c>
      <c r="G51" s="27">
        <f t="shared" si="2"/>
        <v>6</v>
      </c>
      <c r="I51" s="29">
        <f t="shared" si="3"/>
        <v>11</v>
      </c>
      <c r="J51" s="39">
        <f>VLOOKUP(A51,'[1]3.К-во участников'!$A$5:$B$62,2,0)</f>
        <v>745</v>
      </c>
      <c r="K51" s="36">
        <f t="shared" si="4"/>
        <v>7</v>
      </c>
      <c r="L51" s="39"/>
      <c r="M51" s="44">
        <f t="shared" si="5"/>
        <v>16.2</v>
      </c>
      <c r="N51" s="28">
        <f>VLOOKUP(A51,'[1]6.-1 К-во лотов в сост-ся скорр'!$A$6:$C$63,2,0)</f>
        <v>321</v>
      </c>
      <c r="O51" s="27">
        <f t="shared" si="6"/>
        <v>8</v>
      </c>
      <c r="Q51" s="29">
        <f t="shared" si="7"/>
        <v>10.600000000000001</v>
      </c>
      <c r="R51" s="39"/>
      <c r="S51" s="44">
        <f t="shared" si="8"/>
        <v>53.4</v>
      </c>
      <c r="T51" s="36">
        <f t="shared" si="9"/>
        <v>7</v>
      </c>
    </row>
    <row r="52" spans="1:20" ht="10.5" customHeight="1" x14ac:dyDescent="0.25">
      <c r="A52" s="16" t="s">
        <v>49</v>
      </c>
      <c r="B52" s="39">
        <f>VLOOKUP(A52,'[1]1.К-во лотов'!$A$4:$D$64,3,0)</f>
        <v>14180</v>
      </c>
      <c r="C52" s="36">
        <f t="shared" si="0"/>
        <v>2</v>
      </c>
      <c r="D52" s="39"/>
      <c r="E52" s="44">
        <f t="shared" si="1"/>
        <v>17.7</v>
      </c>
      <c r="F52" s="28">
        <f>VLOOKUP(A52,'[1]9-1.Стоим-ть всего'!$A$5:$B$62,2,0)*1000</f>
        <v>3001.3309278499996</v>
      </c>
      <c r="G52" s="27">
        <f t="shared" si="2"/>
        <v>5</v>
      </c>
      <c r="I52" s="29">
        <f t="shared" si="3"/>
        <v>11.200000000000001</v>
      </c>
      <c r="J52" s="39">
        <f>VLOOKUP(A52,'[1]3.К-во участников'!$A$5:$B$62,2,0)</f>
        <v>6753</v>
      </c>
      <c r="K52" s="36">
        <f t="shared" si="4"/>
        <v>2</v>
      </c>
      <c r="L52" s="39"/>
      <c r="M52" s="44">
        <f t="shared" si="5"/>
        <v>17.7</v>
      </c>
      <c r="N52" s="28">
        <f>VLOOKUP(A52,'[1]6.-1 К-во лотов в сост-ся скорр'!$A$6:$C$63,2,0)</f>
        <v>2873</v>
      </c>
      <c r="O52" s="27">
        <f t="shared" si="6"/>
        <v>2</v>
      </c>
      <c r="Q52" s="29">
        <f t="shared" si="7"/>
        <v>11.8</v>
      </c>
      <c r="R52" s="39"/>
      <c r="S52" s="44">
        <f t="shared" si="8"/>
        <v>58.399999999999991</v>
      </c>
      <c r="T52" s="36">
        <f t="shared" si="9"/>
        <v>2</v>
      </c>
    </row>
    <row r="53" spans="1:20" ht="10.5" customHeight="1" x14ac:dyDescent="0.25">
      <c r="A53" s="16" t="s">
        <v>32</v>
      </c>
      <c r="B53" s="39">
        <f>VLOOKUP(A53,'[1]1.К-во лотов'!$A$4:$D$64,3,0)</f>
        <v>440</v>
      </c>
      <c r="C53" s="36">
        <f t="shared" si="0"/>
        <v>22</v>
      </c>
      <c r="D53" s="39"/>
      <c r="E53" s="44">
        <f t="shared" si="1"/>
        <v>11.7</v>
      </c>
      <c r="F53" s="28">
        <f>VLOOKUP(A53,'[1]9-1.Стоим-ть всего'!$A$5:$B$62,2,0)*1000</f>
        <v>339.45664336000004</v>
      </c>
      <c r="G53" s="27">
        <f t="shared" si="2"/>
        <v>16</v>
      </c>
      <c r="I53" s="29">
        <f t="shared" si="3"/>
        <v>9</v>
      </c>
      <c r="J53" s="39">
        <f>VLOOKUP(A53,'[1]3.К-во участников'!$A$5:$B$62,2,0)</f>
        <v>175</v>
      </c>
      <c r="K53" s="36">
        <f t="shared" si="4"/>
        <v>18</v>
      </c>
      <c r="L53" s="39"/>
      <c r="M53" s="44">
        <f t="shared" si="5"/>
        <v>12.9</v>
      </c>
      <c r="N53" s="28">
        <f>VLOOKUP(A53,'[1]6.-1 К-во лотов в сост-ся скорр'!$A$6:$C$63,2,0)</f>
        <v>57</v>
      </c>
      <c r="O53" s="27">
        <f t="shared" si="6"/>
        <v>28</v>
      </c>
      <c r="Q53" s="29">
        <f t="shared" si="7"/>
        <v>6.6000000000000005</v>
      </c>
      <c r="R53" s="39"/>
      <c r="S53" s="44">
        <f t="shared" si="8"/>
        <v>40.200000000000003</v>
      </c>
      <c r="T53" s="36">
        <f t="shared" si="9"/>
        <v>18</v>
      </c>
    </row>
    <row r="54" spans="1:20" ht="10.5" customHeight="1" x14ac:dyDescent="0.25">
      <c r="A54" s="16" t="s">
        <v>28</v>
      </c>
      <c r="B54" s="39">
        <f>VLOOKUP(A54,'[1]1.К-во лотов'!$A$4:$D$64,3,0)</f>
        <v>26</v>
      </c>
      <c r="C54" s="36">
        <f t="shared" si="0"/>
        <v>41</v>
      </c>
      <c r="D54" s="39"/>
      <c r="E54" s="44">
        <f t="shared" si="1"/>
        <v>6</v>
      </c>
      <c r="F54" s="28">
        <f>VLOOKUP(A54,'[1]9-1.Стоим-ть всего'!$A$5:$B$62,2,0)*1000</f>
        <v>15.897812679999998</v>
      </c>
      <c r="G54" s="27">
        <f t="shared" si="2"/>
        <v>40</v>
      </c>
      <c r="I54" s="29">
        <f t="shared" si="3"/>
        <v>4.2</v>
      </c>
      <c r="J54" s="39">
        <f>VLOOKUP(A54,'[1]3.К-во участников'!$A$5:$B$62,2,0)</f>
        <v>68</v>
      </c>
      <c r="K54" s="36">
        <f t="shared" si="4"/>
        <v>30</v>
      </c>
      <c r="L54" s="39"/>
      <c r="M54" s="44">
        <f t="shared" si="5"/>
        <v>9.2999999999999989</v>
      </c>
      <c r="N54" s="28">
        <f>VLOOKUP(A54,'[1]6.-1 К-во лотов в сост-ся скорр'!$A$6:$C$63,2,0)</f>
        <v>23</v>
      </c>
      <c r="O54" s="27">
        <f t="shared" si="6"/>
        <v>38</v>
      </c>
      <c r="Q54" s="29">
        <f t="shared" si="7"/>
        <v>4.4000000000000004</v>
      </c>
      <c r="R54" s="39"/>
      <c r="S54" s="44">
        <f t="shared" si="8"/>
        <v>23.9</v>
      </c>
      <c r="T54" s="36">
        <f t="shared" si="9"/>
        <v>38</v>
      </c>
    </row>
    <row r="55" spans="1:20" ht="10.5" hidden="1" customHeight="1" x14ac:dyDescent="0.25">
      <c r="A55" s="16" t="s">
        <v>45</v>
      </c>
      <c r="B55" s="39">
        <f>VLOOKUP(A55,'[1]1.К-во лотов'!$A$4:$D$64,3,0)</f>
        <v>0</v>
      </c>
      <c r="C55" s="36">
        <f t="shared" si="0"/>
        <v>45</v>
      </c>
      <c r="D55" s="39"/>
      <c r="E55" s="44">
        <f t="shared" si="1"/>
        <v>0.3</v>
      </c>
      <c r="F55" s="28">
        <f>VLOOKUP(A55,'[1]9-1.Стоим-ть всего'!$A$5:$B$62,2,0)*1000</f>
        <v>0</v>
      </c>
      <c r="G55" s="27">
        <f t="shared" si="2"/>
        <v>45</v>
      </c>
      <c r="I55" s="29">
        <f t="shared" si="3"/>
        <v>0.2</v>
      </c>
      <c r="J55" s="39">
        <f>VLOOKUP(A55,'[1]3.К-во участников'!$A$5:$B$62,2,0)</f>
        <v>0</v>
      </c>
      <c r="K55" s="36">
        <f t="shared" si="4"/>
        <v>39</v>
      </c>
      <c r="L55" s="39"/>
      <c r="M55" s="44">
        <f t="shared" si="5"/>
        <v>0.3</v>
      </c>
      <c r="N55" s="28">
        <f>VLOOKUP(A55,'[1]6.-1 К-во лотов в сост-ся скорр'!$A$6:$C$63,2,0)</f>
        <v>0</v>
      </c>
      <c r="O55" s="27">
        <f t="shared" si="6"/>
        <v>45</v>
      </c>
      <c r="Q55" s="29">
        <f t="shared" si="7"/>
        <v>0.2</v>
      </c>
      <c r="R55" s="39"/>
      <c r="S55" s="44">
        <f t="shared" si="8"/>
        <v>1</v>
      </c>
      <c r="T55" s="36">
        <f t="shared" si="9"/>
        <v>45</v>
      </c>
    </row>
    <row r="56" spans="1:20" ht="10.5" customHeight="1" x14ac:dyDescent="0.25">
      <c r="A56" s="16" t="s">
        <v>36</v>
      </c>
      <c r="B56" s="39">
        <f>VLOOKUP(A56,'[1]1.К-во лотов'!$A$4:$D$64,3,0)</f>
        <v>1370</v>
      </c>
      <c r="C56" s="36">
        <f t="shared" si="0"/>
        <v>11</v>
      </c>
      <c r="D56" s="39"/>
      <c r="E56" s="44">
        <f t="shared" si="1"/>
        <v>15</v>
      </c>
      <c r="F56" s="28">
        <f>VLOOKUP(A56,'[1]9-1.Стоим-ть всего'!$A$5:$B$62,2,0)*1000</f>
        <v>844.98775153999998</v>
      </c>
      <c r="G56" s="27">
        <f t="shared" si="2"/>
        <v>9</v>
      </c>
      <c r="I56" s="29">
        <f t="shared" si="3"/>
        <v>10.4</v>
      </c>
      <c r="J56" s="39">
        <f>VLOOKUP(A56,'[1]3.К-во участников'!$A$5:$B$62,2,0)</f>
        <v>603</v>
      </c>
      <c r="K56" s="36">
        <f t="shared" si="4"/>
        <v>8</v>
      </c>
      <c r="L56" s="39"/>
      <c r="M56" s="44">
        <f t="shared" si="5"/>
        <v>15.899999999999999</v>
      </c>
      <c r="N56" s="28">
        <f>VLOOKUP(A56,'[1]6.-1 К-во лотов в сост-ся скорр'!$A$6:$C$63,2,0)</f>
        <v>287</v>
      </c>
      <c r="O56" s="27">
        <f t="shared" si="6"/>
        <v>9</v>
      </c>
      <c r="Q56" s="29">
        <f t="shared" si="7"/>
        <v>10.4</v>
      </c>
      <c r="R56" s="39"/>
      <c r="S56" s="44">
        <f t="shared" si="8"/>
        <v>51.699999999999996</v>
      </c>
      <c r="T56" s="36">
        <f t="shared" si="9"/>
        <v>8</v>
      </c>
    </row>
    <row r="57" spans="1:20" ht="10.5" customHeight="1" x14ac:dyDescent="0.25">
      <c r="A57" s="17" t="s">
        <v>40</v>
      </c>
      <c r="B57" s="39">
        <f>VLOOKUP(A57,'[1]1.К-во лотов'!$A$4:$D$64,3,0)</f>
        <v>173</v>
      </c>
      <c r="C57" s="36">
        <f t="shared" si="0"/>
        <v>33</v>
      </c>
      <c r="D57" s="39"/>
      <c r="E57" s="44">
        <f t="shared" si="1"/>
        <v>8.1</v>
      </c>
      <c r="F57" s="28">
        <f>VLOOKUP(A57,'[1]9-1.Стоим-ть всего'!$A$5:$B$62,2,0)*1000</f>
        <v>86.825519930000013</v>
      </c>
      <c r="G57" s="27">
        <f t="shared" si="2"/>
        <v>31</v>
      </c>
      <c r="I57" s="29">
        <f t="shared" si="3"/>
        <v>6</v>
      </c>
      <c r="J57" s="39">
        <f>VLOOKUP(A57,'[1]3.К-во участников'!$A$5:$B$62,2,0)</f>
        <v>0</v>
      </c>
      <c r="K57" s="36">
        <f t="shared" si="4"/>
        <v>39</v>
      </c>
      <c r="L57" s="39"/>
      <c r="M57" s="44">
        <f t="shared" si="5"/>
        <v>0.3</v>
      </c>
      <c r="N57" s="28">
        <f>VLOOKUP(A57,'[1]6.-1 К-во лотов в сост-ся скорр'!$A$6:$C$63,2,0)</f>
        <v>89</v>
      </c>
      <c r="O57" s="27">
        <f t="shared" si="6"/>
        <v>20</v>
      </c>
      <c r="Q57" s="29">
        <f t="shared" si="7"/>
        <v>8.2000000000000011</v>
      </c>
      <c r="R57" s="39"/>
      <c r="S57" s="44">
        <f t="shared" si="8"/>
        <v>22.6</v>
      </c>
      <c r="T57" s="36">
        <f t="shared" si="9"/>
        <v>40</v>
      </c>
    </row>
    <row r="58" spans="1:20" ht="10.5" hidden="1" customHeight="1" x14ac:dyDescent="0.25">
      <c r="A58" s="16" t="s">
        <v>7</v>
      </c>
      <c r="B58" s="39">
        <f>VLOOKUP(A58,'[1]1.К-во лотов'!$A$4:$D$64,3,0)</f>
        <v>0</v>
      </c>
      <c r="C58" s="36">
        <f t="shared" si="0"/>
        <v>45</v>
      </c>
      <c r="D58" s="39"/>
      <c r="E58" s="44">
        <f t="shared" si="1"/>
        <v>0.3</v>
      </c>
      <c r="F58" s="28">
        <f>VLOOKUP(A58,'[1]9-1.Стоим-ть всего'!$A$5:$B$62,2,0)*1000</f>
        <v>0</v>
      </c>
      <c r="G58" s="27">
        <f t="shared" si="2"/>
        <v>45</v>
      </c>
      <c r="I58" s="29">
        <f t="shared" si="3"/>
        <v>0.2</v>
      </c>
      <c r="J58" s="39">
        <f>VLOOKUP(A58,'[1]3.К-во участников'!$A$5:$B$62,2,0)</f>
        <v>0</v>
      </c>
      <c r="K58" s="36">
        <f t="shared" si="4"/>
        <v>39</v>
      </c>
      <c r="L58" s="39"/>
      <c r="M58" s="44">
        <f t="shared" si="5"/>
        <v>0.3</v>
      </c>
      <c r="N58" s="28">
        <f>VLOOKUP(A58,'[1]6.-1 К-во лотов в сост-ся скорр'!$A$6:$C$63,2,0)</f>
        <v>0</v>
      </c>
      <c r="O58" s="27">
        <f t="shared" si="6"/>
        <v>45</v>
      </c>
      <c r="Q58" s="29">
        <f t="shared" si="7"/>
        <v>0.2</v>
      </c>
      <c r="R58" s="39"/>
      <c r="S58" s="44">
        <f t="shared" si="8"/>
        <v>1</v>
      </c>
      <c r="T58" s="36">
        <f t="shared" si="9"/>
        <v>45</v>
      </c>
    </row>
    <row r="59" spans="1:20" ht="10.5" hidden="1" customHeight="1" x14ac:dyDescent="0.25">
      <c r="A59" s="17" t="s">
        <v>17</v>
      </c>
      <c r="B59" s="39">
        <f>VLOOKUP(A59,'[1]1.К-во лотов'!$A$4:$D$64,3,0)</f>
        <v>0</v>
      </c>
      <c r="C59" s="36">
        <f t="shared" si="0"/>
        <v>45</v>
      </c>
      <c r="D59" s="39"/>
      <c r="E59" s="44">
        <f t="shared" si="1"/>
        <v>0.3</v>
      </c>
      <c r="F59" s="28">
        <f>VLOOKUP(A59,'[1]9-1.Стоим-ть всего'!$A$5:$B$62,2,0)*1000</f>
        <v>0</v>
      </c>
      <c r="G59" s="27">
        <f t="shared" si="2"/>
        <v>45</v>
      </c>
      <c r="I59" s="29">
        <f t="shared" si="3"/>
        <v>0.2</v>
      </c>
      <c r="J59" s="39">
        <f>VLOOKUP(A59,'[1]3.К-во участников'!$A$5:$B$62,2,0)</f>
        <v>0</v>
      </c>
      <c r="K59" s="36">
        <f t="shared" si="4"/>
        <v>39</v>
      </c>
      <c r="L59" s="39"/>
      <c r="M59" s="44">
        <f t="shared" si="5"/>
        <v>0.3</v>
      </c>
      <c r="N59" s="28">
        <f>VLOOKUP(A59,'[1]6.-1 К-во лотов в сост-ся скорр'!$A$6:$C$63,2,0)</f>
        <v>0</v>
      </c>
      <c r="O59" s="27">
        <f t="shared" si="6"/>
        <v>45</v>
      </c>
      <c r="Q59" s="29">
        <f t="shared" si="7"/>
        <v>0.2</v>
      </c>
      <c r="R59" s="39"/>
      <c r="S59" s="44">
        <f t="shared" si="8"/>
        <v>1</v>
      </c>
      <c r="T59" s="36">
        <f t="shared" si="9"/>
        <v>45</v>
      </c>
    </row>
    <row r="60" spans="1:20" ht="10.5" customHeight="1" x14ac:dyDescent="0.25">
      <c r="A60" s="16" t="s">
        <v>20</v>
      </c>
      <c r="B60" s="39">
        <f>VLOOKUP(A60,'[1]1.К-во лотов'!$A$4:$D$64,3,0)</f>
        <v>1173</v>
      </c>
      <c r="C60" s="36">
        <f t="shared" si="0"/>
        <v>13</v>
      </c>
      <c r="D60" s="39"/>
      <c r="E60" s="44">
        <f t="shared" si="1"/>
        <v>14.399999999999999</v>
      </c>
      <c r="F60" s="28">
        <f>VLOOKUP(A60,'[1]9-1.Стоим-ть всего'!$A$5:$B$62,2,0)*1000</f>
        <v>167.65689932000052</v>
      </c>
      <c r="G60" s="27">
        <f t="shared" si="2"/>
        <v>21</v>
      </c>
      <c r="I60" s="29">
        <f t="shared" si="3"/>
        <v>8</v>
      </c>
      <c r="J60" s="39">
        <f>VLOOKUP(A60,'[1]3.К-во участников'!$A$5:$B$62,2,0)</f>
        <v>480</v>
      </c>
      <c r="K60" s="36">
        <f t="shared" si="4"/>
        <v>12</v>
      </c>
      <c r="L60" s="39"/>
      <c r="M60" s="44">
        <f t="shared" si="5"/>
        <v>14.7</v>
      </c>
      <c r="N60" s="28">
        <f>VLOOKUP(A60,'[1]6.-1 К-во лотов в сост-ся скорр'!$A$6:$C$63,2,0)</f>
        <v>244</v>
      </c>
      <c r="O60" s="27">
        <f t="shared" si="6"/>
        <v>13</v>
      </c>
      <c r="Q60" s="29">
        <f t="shared" si="7"/>
        <v>9.6000000000000014</v>
      </c>
      <c r="R60" s="39"/>
      <c r="S60" s="44">
        <f t="shared" si="8"/>
        <v>46.699999999999996</v>
      </c>
      <c r="T60" s="36">
        <f t="shared" si="9"/>
        <v>14</v>
      </c>
    </row>
    <row r="61" spans="1:20" ht="10.5" customHeight="1" x14ac:dyDescent="0.25">
      <c r="A61" s="16" t="s">
        <v>12</v>
      </c>
      <c r="B61" s="39">
        <f>VLOOKUP(A61,'[1]1.К-во лотов'!$A$4:$D$64,3,0)</f>
        <v>457</v>
      </c>
      <c r="C61" s="36">
        <f t="shared" si="0"/>
        <v>20</v>
      </c>
      <c r="D61" s="39"/>
      <c r="E61" s="44">
        <f t="shared" si="1"/>
        <v>12.299999999999999</v>
      </c>
      <c r="F61" s="28">
        <f>VLOOKUP(A61,'[1]9-1.Стоим-ть всего'!$A$5:$B$62,2,0)*1000</f>
        <v>229.40337775</v>
      </c>
      <c r="G61" s="27">
        <f t="shared" si="2"/>
        <v>18</v>
      </c>
      <c r="I61" s="29">
        <f t="shared" si="3"/>
        <v>8.6</v>
      </c>
      <c r="J61" s="39">
        <f>VLOOKUP(A61,'[1]3.К-во участников'!$A$5:$B$62,2,0)</f>
        <v>151</v>
      </c>
      <c r="K61" s="36">
        <f t="shared" si="4"/>
        <v>21</v>
      </c>
      <c r="L61" s="39"/>
      <c r="M61" s="44">
        <f t="shared" si="5"/>
        <v>12</v>
      </c>
      <c r="N61" s="28">
        <f>VLOOKUP(A61,'[1]6.-1 К-во лотов в сост-ся скорр'!$A$6:$C$63,2,0)</f>
        <v>59</v>
      </c>
      <c r="O61" s="27">
        <f t="shared" si="6"/>
        <v>26</v>
      </c>
      <c r="Q61" s="29">
        <f t="shared" si="7"/>
        <v>6.8000000000000007</v>
      </c>
      <c r="R61" s="39"/>
      <c r="S61" s="44">
        <f t="shared" si="8"/>
        <v>39.700000000000003</v>
      </c>
      <c r="T61" s="36">
        <f t="shared" si="9"/>
        <v>19</v>
      </c>
    </row>
    <row r="62" spans="1:20" ht="10.5" customHeight="1" x14ac:dyDescent="0.25">
      <c r="A62" s="16" t="s">
        <v>65</v>
      </c>
      <c r="B62" s="39">
        <f>VLOOKUP(A62,'[1]1.К-во лотов'!$A$4:$D$64,3,0)</f>
        <v>7</v>
      </c>
      <c r="C62" s="36">
        <f t="shared" si="0"/>
        <v>44</v>
      </c>
      <c r="D62" s="39"/>
      <c r="E62" s="44">
        <f t="shared" si="1"/>
        <v>5.0999999999999996</v>
      </c>
      <c r="F62" s="28">
        <f>VLOOKUP(A62,'[1]9-1.Стоим-ть всего'!$A$5:$B$62,2,0)*1000</f>
        <v>0.16869785000000001</v>
      </c>
      <c r="G62" s="27">
        <f t="shared" si="2"/>
        <v>43</v>
      </c>
      <c r="I62" s="29">
        <f t="shared" si="3"/>
        <v>3.6</v>
      </c>
      <c r="J62" s="39">
        <f>VLOOKUP(A62,'[1]3.К-во участников'!$A$5:$B$62,2,0)</f>
        <v>15</v>
      </c>
      <c r="K62" s="36">
        <f t="shared" si="4"/>
        <v>35</v>
      </c>
      <c r="L62" s="39"/>
      <c r="M62" s="44">
        <f t="shared" si="5"/>
        <v>7.1999999999999993</v>
      </c>
      <c r="N62" s="28">
        <f>VLOOKUP(A62,'[1]6.-1 К-во лотов в сост-ся скорр'!$A$6:$C$63,2,0)</f>
        <v>5</v>
      </c>
      <c r="O62" s="27">
        <f t="shared" si="6"/>
        <v>42</v>
      </c>
      <c r="Q62" s="29">
        <f t="shared" si="7"/>
        <v>3.8000000000000003</v>
      </c>
      <c r="R62" s="39"/>
      <c r="S62" s="44">
        <f t="shared" si="8"/>
        <v>19.7</v>
      </c>
      <c r="T62" s="36">
        <f t="shared" si="9"/>
        <v>42</v>
      </c>
    </row>
    <row r="63" spans="1:20" ht="12" hidden="1" customHeight="1" x14ac:dyDescent="0.25">
      <c r="A63" s="17" t="s">
        <v>43</v>
      </c>
      <c r="B63" s="39">
        <f>VLOOKUP(A63,'[1]1.К-во лотов'!$A$4:$D$64,3,0)</f>
        <v>0</v>
      </c>
      <c r="C63" s="36">
        <f t="shared" si="0"/>
        <v>45</v>
      </c>
      <c r="D63" s="39"/>
      <c r="E63" s="44">
        <f t="shared" si="1"/>
        <v>0.3</v>
      </c>
      <c r="F63" s="28">
        <f>VLOOKUP(A63,'[1]9-1.Стоим-ть всего'!$A$5:$B$62,2,0)*1000</f>
        <v>0</v>
      </c>
      <c r="G63" s="27">
        <f t="shared" si="2"/>
        <v>45</v>
      </c>
      <c r="I63" s="29">
        <f t="shared" si="3"/>
        <v>0.2</v>
      </c>
      <c r="J63" s="39">
        <f>VLOOKUP(A63,'[1]3.К-во участников'!$A$5:$B$62,2,0)</f>
        <v>0</v>
      </c>
      <c r="K63" s="36">
        <f t="shared" si="4"/>
        <v>39</v>
      </c>
      <c r="L63" s="39"/>
      <c r="M63" s="44">
        <f t="shared" si="5"/>
        <v>0.3</v>
      </c>
      <c r="N63" s="28">
        <f>VLOOKUP(A63,'[1]6.-1 К-во лотов в сост-ся скорр'!$A$6:$C$63,2,0)</f>
        <v>0</v>
      </c>
      <c r="O63" s="27">
        <f t="shared" si="6"/>
        <v>45</v>
      </c>
      <c r="Q63" s="29">
        <f t="shared" si="7"/>
        <v>0.2</v>
      </c>
      <c r="R63" s="39"/>
      <c r="S63" s="44">
        <f t="shared" si="8"/>
        <v>1</v>
      </c>
      <c r="T63" s="36">
        <f t="shared" si="9"/>
        <v>45</v>
      </c>
    </row>
    <row r="64" spans="1:20" x14ac:dyDescent="0.25">
      <c r="A64" s="15" t="s">
        <v>39</v>
      </c>
      <c r="B64" s="39">
        <f>VLOOKUP(A64,'[1]1.К-во лотов'!$A$4:$D$64,3,0)</f>
        <v>44</v>
      </c>
      <c r="C64" s="36">
        <f t="shared" si="0"/>
        <v>40</v>
      </c>
      <c r="D64" s="39"/>
      <c r="E64" s="44">
        <f t="shared" si="1"/>
        <v>6.3</v>
      </c>
      <c r="F64" s="28">
        <f>VLOOKUP(A64,'[1]9-1.Стоим-ть всего'!$A$5:$B$62,2,0)*1000</f>
        <v>3.4965862400000001</v>
      </c>
      <c r="G64" s="27">
        <f t="shared" si="2"/>
        <v>42</v>
      </c>
      <c r="I64" s="29">
        <f t="shared" si="3"/>
        <v>3.8000000000000003</v>
      </c>
      <c r="J64" s="39">
        <f>VLOOKUP(A64,'[1]3.К-во участников'!$A$5:$B$62,2,0)</f>
        <v>0</v>
      </c>
      <c r="K64" s="36">
        <f t="shared" si="4"/>
        <v>39</v>
      </c>
      <c r="L64" s="39"/>
      <c r="M64" s="44">
        <f t="shared" si="5"/>
        <v>0.3</v>
      </c>
      <c r="N64" s="28">
        <f>VLOOKUP(A64,'[1]6.-1 К-во лотов в сост-ся скорр'!$A$6:$C$63,2,0)</f>
        <v>3</v>
      </c>
      <c r="O64" s="27">
        <f t="shared" si="6"/>
        <v>43</v>
      </c>
      <c r="Q64" s="29">
        <f t="shared" si="7"/>
        <v>3.6</v>
      </c>
      <c r="R64" s="39"/>
      <c r="S64" s="44">
        <f t="shared" si="8"/>
        <v>14</v>
      </c>
      <c r="T64" s="36">
        <f t="shared" si="9"/>
        <v>43</v>
      </c>
    </row>
    <row r="65" spans="1:20" x14ac:dyDescent="0.25">
      <c r="A65" s="15" t="s">
        <v>62</v>
      </c>
      <c r="B65" s="39">
        <f>VLOOKUP(A65,'[1]1.К-во лотов'!$A$4:$D$64,3,0)</f>
        <v>367</v>
      </c>
      <c r="C65" s="36">
        <f t="shared" si="0"/>
        <v>26</v>
      </c>
      <c r="D65" s="39"/>
      <c r="E65" s="44">
        <f t="shared" si="1"/>
        <v>10.5</v>
      </c>
      <c r="F65" s="28">
        <f>VLOOKUP(A65,'[1]9-1.Стоим-ть всего'!$A$5:$B$62,2,0)*1000</f>
        <v>44.98793886</v>
      </c>
      <c r="G65" s="27">
        <f t="shared" si="2"/>
        <v>36</v>
      </c>
      <c r="I65" s="29">
        <f t="shared" si="3"/>
        <v>5</v>
      </c>
      <c r="J65" s="39">
        <f>VLOOKUP(A65,'[1]3.К-во участников'!$A$5:$B$62,2,0)</f>
        <v>116</v>
      </c>
      <c r="K65" s="36">
        <f t="shared" si="4"/>
        <v>23</v>
      </c>
      <c r="L65" s="39"/>
      <c r="M65" s="44">
        <f t="shared" si="5"/>
        <v>11.4</v>
      </c>
      <c r="N65" s="28">
        <f>VLOOKUP(A65,'[1]6.-1 К-во лотов в сост-ся скорр'!$A$6:$C$63,2,0)</f>
        <v>59</v>
      </c>
      <c r="O65" s="27">
        <f t="shared" si="6"/>
        <v>26</v>
      </c>
      <c r="Q65" s="29">
        <f t="shared" si="7"/>
        <v>6.8000000000000007</v>
      </c>
      <c r="R65" s="39"/>
      <c r="S65" s="44">
        <f t="shared" si="8"/>
        <v>33.700000000000003</v>
      </c>
      <c r="T65" s="36">
        <f t="shared" si="9"/>
        <v>26</v>
      </c>
    </row>
    <row r="66" spans="1:20" x14ac:dyDescent="0.25">
      <c r="C66" s="15"/>
      <c r="E66" s="15"/>
      <c r="G66" s="15"/>
      <c r="I66" s="15"/>
      <c r="K66" s="15"/>
      <c r="M66" s="15"/>
      <c r="O66" s="15"/>
      <c r="Q66" s="15"/>
      <c r="S66" s="15"/>
    </row>
  </sheetData>
  <mergeCells count="5">
    <mergeCell ref="R2:T2"/>
    <mergeCell ref="B2:E2"/>
    <mergeCell ref="F2:I2"/>
    <mergeCell ref="J2:M2"/>
    <mergeCell ref="N2:Q2"/>
  </mergeCells>
  <pageMargins left="0.11811023622047245" right="0.11811023622047245" top="0.15748031496062992" bottom="0.19685039370078741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showGridLines="0" zoomScale="145" zoomScaleNormal="145" workbookViewId="0">
      <selection activeCell="A2" sqref="A2"/>
    </sheetView>
  </sheetViews>
  <sheetFormatPr defaultColWidth="8.85546875" defaultRowHeight="12.75" x14ac:dyDescent="0.25"/>
  <cols>
    <col min="1" max="1" width="8.42578125" style="2" bestFit="1" customWidth="1"/>
    <col min="2" max="2" width="6" style="2" bestFit="1" customWidth="1"/>
    <col min="3" max="3" width="67.42578125" style="11" bestFit="1" customWidth="1"/>
    <col min="4" max="4" width="3.5703125" style="2" bestFit="1" customWidth="1"/>
    <col min="5" max="5" width="10.7109375" style="2" customWidth="1"/>
    <col min="6" max="6" width="3.5703125" style="2" bestFit="1" customWidth="1"/>
    <col min="7" max="7" width="10.7109375" style="2" customWidth="1"/>
    <col min="8" max="8" width="3.5703125" style="2" bestFit="1" customWidth="1"/>
    <col min="9" max="9" width="10.7109375" style="2" customWidth="1"/>
    <col min="10" max="10" width="3.140625" style="2" bestFit="1" customWidth="1"/>
    <col min="11" max="11" width="10.7109375" style="2" customWidth="1"/>
    <col min="12" max="16384" width="8.85546875" style="2"/>
  </cols>
  <sheetData>
    <row r="1" spans="1:11" ht="16.5" x14ac:dyDescent="0.25">
      <c r="A1" s="56" t="s">
        <v>80</v>
      </c>
      <c r="B1" s="57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5">
      <c r="A2" s="3" t="s">
        <v>4</v>
      </c>
      <c r="B2" s="4" t="s">
        <v>54</v>
      </c>
      <c r="C2" s="45" t="s">
        <v>75</v>
      </c>
      <c r="D2" s="5" t="s">
        <v>55</v>
      </c>
      <c r="E2" s="48" t="s">
        <v>4</v>
      </c>
      <c r="F2" s="5" t="s">
        <v>55</v>
      </c>
      <c r="G2" s="48" t="s">
        <v>4</v>
      </c>
      <c r="H2" s="5" t="s">
        <v>55</v>
      </c>
      <c r="I2" s="48" t="s">
        <v>4</v>
      </c>
      <c r="J2" s="5" t="s">
        <v>55</v>
      </c>
      <c r="K2" s="50" t="s">
        <v>4</v>
      </c>
    </row>
    <row r="3" spans="1:11" ht="48" customHeight="1" x14ac:dyDescent="0.25">
      <c r="A3" s="6" t="s">
        <v>3</v>
      </c>
      <c r="B3" s="7" t="s">
        <v>1</v>
      </c>
      <c r="C3" s="46"/>
      <c r="D3" s="8"/>
      <c r="E3" s="40" t="s">
        <v>0</v>
      </c>
      <c r="F3" s="8"/>
      <c r="G3" s="40" t="s">
        <v>71</v>
      </c>
      <c r="H3" s="8"/>
      <c r="I3" s="40" t="s">
        <v>66</v>
      </c>
      <c r="J3" s="8"/>
      <c r="K3" s="51" t="s">
        <v>70</v>
      </c>
    </row>
    <row r="4" spans="1:11" x14ac:dyDescent="0.25">
      <c r="A4" s="32">
        <f>VLOOKUP(C4,'Рейтинг ЭТП'!A:S,19,0)</f>
        <v>60</v>
      </c>
      <c r="B4" s="9">
        <f>VLOOKUP(C4,'Рейтинг ЭТП'!A:T,20,0)</f>
        <v>1</v>
      </c>
      <c r="C4" s="47" t="s">
        <v>30</v>
      </c>
      <c r="D4" s="10">
        <f>'Рейтинг ЭТП'!$D$4</f>
        <v>0.3</v>
      </c>
      <c r="E4" s="49">
        <f>VLOOKUP(C4,'Рейтинг ЭТП'!A:E,5,0)</f>
        <v>18</v>
      </c>
      <c r="F4" s="10">
        <f>'Рейтинг ЭТП'!$H$4</f>
        <v>0.2</v>
      </c>
      <c r="G4" s="49">
        <f>VLOOKUP(C4,'Рейтинг ЭТП'!A:I,9,0)</f>
        <v>12</v>
      </c>
      <c r="H4" s="10">
        <v>0.3</v>
      </c>
      <c r="I4" s="49">
        <f>VLOOKUP(C4,'Рейтинг ЭТП'!A:M,13,0)</f>
        <v>18</v>
      </c>
      <c r="J4" s="10">
        <v>0.2</v>
      </c>
      <c r="K4" s="49">
        <f>VLOOKUP(C4,'Рейтинг ЭТП'!A:Q,17,0)</f>
        <v>12</v>
      </c>
    </row>
    <row r="5" spans="1:11" x14ac:dyDescent="0.25">
      <c r="A5" s="32">
        <f>VLOOKUP(C5,'Рейтинг ЭТП'!A:S,19,0)</f>
        <v>58.399999999999991</v>
      </c>
      <c r="B5" s="9">
        <f>VLOOKUP(C5,'Рейтинг ЭТП'!A:T,20,0)</f>
        <v>2</v>
      </c>
      <c r="C5" s="47" t="s">
        <v>49</v>
      </c>
      <c r="D5" s="10">
        <f>'Рейтинг ЭТП'!$D$4</f>
        <v>0.3</v>
      </c>
      <c r="E5" s="49">
        <f>VLOOKUP(C5,'Рейтинг ЭТП'!A:E,5,0)</f>
        <v>17.7</v>
      </c>
      <c r="F5" s="10">
        <f>'Рейтинг ЭТП'!$H$4</f>
        <v>0.2</v>
      </c>
      <c r="G5" s="49">
        <f>VLOOKUP(C5,'Рейтинг ЭТП'!A:I,9,0)</f>
        <v>11.200000000000001</v>
      </c>
      <c r="H5" s="10">
        <v>0.3</v>
      </c>
      <c r="I5" s="49">
        <f>VLOOKUP(C5,'Рейтинг ЭТП'!A:M,13,0)</f>
        <v>17.7</v>
      </c>
      <c r="J5" s="10">
        <v>0.2</v>
      </c>
      <c r="K5" s="49">
        <f>VLOOKUP(C5,'Рейтинг ЭТП'!A:Q,17,0)</f>
        <v>11.8</v>
      </c>
    </row>
    <row r="6" spans="1:11" x14ac:dyDescent="0.25">
      <c r="A6" s="32">
        <f>VLOOKUP(C6,'Рейтинг ЭТП'!A:S,19,0)</f>
        <v>58</v>
      </c>
      <c r="B6" s="9">
        <f>VLOOKUP(C6,'Рейтинг ЭТП'!A:T,20,0)</f>
        <v>3</v>
      </c>
      <c r="C6" s="47" t="s">
        <v>52</v>
      </c>
      <c r="D6" s="10">
        <f>'Рейтинг ЭТП'!$D$4</f>
        <v>0.3</v>
      </c>
      <c r="E6" s="49">
        <f>VLOOKUP(C6,'Рейтинг ЭТП'!A:E,5,0)</f>
        <v>17.399999999999999</v>
      </c>
      <c r="F6" s="10">
        <f>'Рейтинг ЭТП'!$H$4</f>
        <v>0.2</v>
      </c>
      <c r="G6" s="49">
        <f>VLOOKUP(C6,'Рейтинг ЭТП'!A:I,9,0)</f>
        <v>11.600000000000001</v>
      </c>
      <c r="H6" s="10">
        <v>0.3</v>
      </c>
      <c r="I6" s="49">
        <f>VLOOKUP(C6,'Рейтинг ЭТП'!A:M,13,0)</f>
        <v>17.399999999999999</v>
      </c>
      <c r="J6" s="10">
        <v>0.2</v>
      </c>
      <c r="K6" s="49">
        <f>VLOOKUP(C6,'Рейтинг ЭТП'!A:Q,17,0)</f>
        <v>11.600000000000001</v>
      </c>
    </row>
    <row r="7" spans="1:11" x14ac:dyDescent="0.25">
      <c r="A7" s="32">
        <f>VLOOKUP(C7,'Рейтинг ЭТП'!A:S,19,0)</f>
        <v>57.4</v>
      </c>
      <c r="B7" s="9">
        <f>VLOOKUP(C7,'Рейтинг ЭТП'!A:T,20,0)</f>
        <v>4</v>
      </c>
      <c r="C7" s="47" t="s">
        <v>44</v>
      </c>
      <c r="D7" s="10">
        <f>'Рейтинг ЭТП'!$D$4</f>
        <v>0.3</v>
      </c>
      <c r="E7" s="49">
        <f>VLOOKUP(C7,'Рейтинг ЭТП'!A:E,5,0)</f>
        <v>17.099999999999998</v>
      </c>
      <c r="F7" s="10">
        <f>'Рейтинг ЭТП'!$H$4</f>
        <v>0.2</v>
      </c>
      <c r="G7" s="49">
        <f>VLOOKUP(C7,'Рейтинг ЭТП'!A:I,9,0)</f>
        <v>11.8</v>
      </c>
      <c r="H7" s="10">
        <v>0.3</v>
      </c>
      <c r="I7" s="49">
        <f>VLOOKUP(C7,'Рейтинг ЭТП'!A:M,13,0)</f>
        <v>17.099999999999998</v>
      </c>
      <c r="J7" s="10">
        <v>0.2</v>
      </c>
      <c r="K7" s="49">
        <f>VLOOKUP(C7,'Рейтинг ЭТП'!A:Q,17,0)</f>
        <v>11.4</v>
      </c>
    </row>
    <row r="8" spans="1:11" x14ac:dyDescent="0.25">
      <c r="A8" s="32">
        <f>VLOOKUP(C8,'Рейтинг ЭТП'!A:S,19,0)</f>
        <v>55.400000000000006</v>
      </c>
      <c r="B8" s="9">
        <f>VLOOKUP(C8,'Рейтинг ЭТП'!A:T,20,0)</f>
        <v>5</v>
      </c>
      <c r="C8" s="47" t="s">
        <v>11</v>
      </c>
      <c r="D8" s="10">
        <f>'Рейтинг ЭТП'!$D$4</f>
        <v>0.3</v>
      </c>
      <c r="E8" s="49">
        <f>VLOOKUP(C8,'Рейтинг ЭТП'!A:E,5,0)</f>
        <v>16.8</v>
      </c>
      <c r="F8" s="10">
        <f>'Рейтинг ЭТП'!$H$4</f>
        <v>0.2</v>
      </c>
      <c r="G8" s="49">
        <f>VLOOKUP(C8,'Рейтинг ЭТП'!A:I,9,0)</f>
        <v>10.600000000000001</v>
      </c>
      <c r="H8" s="10">
        <v>0.3</v>
      </c>
      <c r="I8" s="49">
        <f>VLOOKUP(C8,'Рейтинг ЭТП'!A:M,13,0)</f>
        <v>16.8</v>
      </c>
      <c r="J8" s="10">
        <v>0.2</v>
      </c>
      <c r="K8" s="49">
        <f>VLOOKUP(C8,'Рейтинг ЭТП'!A:Q,17,0)</f>
        <v>11.200000000000001</v>
      </c>
    </row>
    <row r="9" spans="1:11" x14ac:dyDescent="0.25">
      <c r="A9" s="32">
        <f>VLOOKUP(C9,'Рейтинг ЭТП'!A:S,19,0)</f>
        <v>53.8</v>
      </c>
      <c r="B9" s="9">
        <f>VLOOKUP(C9,'Рейтинг ЭТП'!A:T,20,0)</f>
        <v>6</v>
      </c>
      <c r="C9" s="47" t="s">
        <v>69</v>
      </c>
      <c r="D9" s="10">
        <f>'Рейтинг ЭТП'!$D$4</f>
        <v>0.3</v>
      </c>
      <c r="E9" s="49">
        <f>VLOOKUP(C9,'Рейтинг ЭТП'!A:E,5,0)</f>
        <v>16.5</v>
      </c>
      <c r="F9" s="10">
        <f>'Рейтинг ЭТП'!$H$4</f>
        <v>0.2</v>
      </c>
      <c r="G9" s="49">
        <f>VLOOKUP(C9,'Рейтинг ЭТП'!A:I,9,0)</f>
        <v>9.8000000000000007</v>
      </c>
      <c r="H9" s="10">
        <v>0.3</v>
      </c>
      <c r="I9" s="49">
        <f>VLOOKUP(C9,'Рейтинг ЭТП'!A:M,13,0)</f>
        <v>16.5</v>
      </c>
      <c r="J9" s="10">
        <v>0.2</v>
      </c>
      <c r="K9" s="49">
        <f>VLOOKUP(C9,'Рейтинг ЭТП'!A:Q,17,0)</f>
        <v>11</v>
      </c>
    </row>
    <row r="10" spans="1:11" x14ac:dyDescent="0.25">
      <c r="A10" s="32">
        <f>VLOOKUP(C10,'Рейтинг ЭТП'!A:S,19,0)</f>
        <v>53.4</v>
      </c>
      <c r="B10" s="9">
        <f>VLOOKUP(C10,'Рейтинг ЭТП'!A:T,20,0)</f>
        <v>7</v>
      </c>
      <c r="C10" s="47" t="s">
        <v>13</v>
      </c>
      <c r="D10" s="10">
        <f>'Рейтинг ЭТП'!$D$4</f>
        <v>0.3</v>
      </c>
      <c r="E10" s="49">
        <f>VLOOKUP(C10,'Рейтинг ЭТП'!A:E,5,0)</f>
        <v>15.6</v>
      </c>
      <c r="F10" s="10">
        <f>'Рейтинг ЭТП'!$H$4</f>
        <v>0.2</v>
      </c>
      <c r="G10" s="49">
        <f>VLOOKUP(C10,'Рейтинг ЭТП'!A:I,9,0)</f>
        <v>11</v>
      </c>
      <c r="H10" s="10">
        <v>0.3</v>
      </c>
      <c r="I10" s="49">
        <f>VLOOKUP(C10,'Рейтинг ЭТП'!A:M,13,0)</f>
        <v>16.2</v>
      </c>
      <c r="J10" s="10">
        <v>0.2</v>
      </c>
      <c r="K10" s="49">
        <f>VLOOKUP(C10,'Рейтинг ЭТП'!A:Q,17,0)</f>
        <v>10.600000000000001</v>
      </c>
    </row>
    <row r="11" spans="1:11" x14ac:dyDescent="0.25">
      <c r="A11" s="32">
        <f>VLOOKUP(C11,'Рейтинг ЭТП'!A:S,19,0)</f>
        <v>51.699999999999996</v>
      </c>
      <c r="B11" s="9">
        <f>VLOOKUP(C11,'Рейтинг ЭТП'!A:T,20,0)</f>
        <v>8</v>
      </c>
      <c r="C11" s="47" t="s">
        <v>36</v>
      </c>
      <c r="D11" s="10">
        <f>'Рейтинг ЭТП'!$D$4</f>
        <v>0.3</v>
      </c>
      <c r="E11" s="49">
        <f>VLOOKUP(C11,'Рейтинг ЭТП'!A:E,5,0)</f>
        <v>15</v>
      </c>
      <c r="F11" s="10">
        <f>'Рейтинг ЭТП'!$H$4</f>
        <v>0.2</v>
      </c>
      <c r="G11" s="49">
        <f>VLOOKUP(C11,'Рейтинг ЭТП'!A:I,9,0)</f>
        <v>10.4</v>
      </c>
      <c r="H11" s="10">
        <v>0.3</v>
      </c>
      <c r="I11" s="49">
        <f>VLOOKUP(C11,'Рейтинг ЭТП'!A:M,13,0)</f>
        <v>15.899999999999999</v>
      </c>
      <c r="J11" s="10">
        <v>0.2</v>
      </c>
      <c r="K11" s="49">
        <f>VLOOKUP(C11,'Рейтинг ЭТП'!A:Q,17,0)</f>
        <v>10.4</v>
      </c>
    </row>
    <row r="12" spans="1:11" x14ac:dyDescent="0.25">
      <c r="A12" s="32">
        <f>VLOOKUP(C12,'Рейтинг ЭТП'!A:S,19,0)</f>
        <v>51.3</v>
      </c>
      <c r="B12" s="9">
        <f>VLOOKUP(C12,'Рейтинг ЭТП'!A:T,20,0)</f>
        <v>9</v>
      </c>
      <c r="C12" s="47" t="s">
        <v>67</v>
      </c>
      <c r="D12" s="10">
        <f>'Рейтинг ЭТП'!$D$4</f>
        <v>0.3</v>
      </c>
      <c r="E12" s="49">
        <f>VLOOKUP(C12,'Рейтинг ЭТП'!A:E,5,0)</f>
        <v>15.299999999999999</v>
      </c>
      <c r="F12" s="10">
        <f>'Рейтинг ЭТП'!$H$4</f>
        <v>0.2</v>
      </c>
      <c r="G12" s="49">
        <f>VLOOKUP(C12,'Рейтинг ЭТП'!A:I,9,0)</f>
        <v>10.8</v>
      </c>
      <c r="H12" s="10">
        <v>0.3</v>
      </c>
      <c r="I12" s="49">
        <f>VLOOKUP(C12,'Рейтинг ЭТП'!A:M,13,0)</f>
        <v>14.399999999999999</v>
      </c>
      <c r="J12" s="10">
        <v>0.2</v>
      </c>
      <c r="K12" s="49">
        <f>VLOOKUP(C12,'Рейтинг ЭТП'!A:Q,17,0)</f>
        <v>10.8</v>
      </c>
    </row>
    <row r="13" spans="1:11" x14ac:dyDescent="0.25">
      <c r="A13" s="32">
        <f>VLOOKUP(C13,'Рейтинг ЭТП'!A:S,19,0)</f>
        <v>50.900000000000006</v>
      </c>
      <c r="B13" s="9">
        <f>VLOOKUP(C13,'Рейтинг ЭТП'!A:T,20,0)</f>
        <v>10</v>
      </c>
      <c r="C13" s="47" t="s">
        <v>24</v>
      </c>
      <c r="D13" s="10">
        <f>'Рейтинг ЭТП'!$D$4</f>
        <v>0.3</v>
      </c>
      <c r="E13" s="49">
        <f>VLOOKUP(C13,'Рейтинг ЭТП'!A:E,5,0)</f>
        <v>14.1</v>
      </c>
      <c r="F13" s="10">
        <f>'Рейтинг ЭТП'!$H$4</f>
        <v>0.2</v>
      </c>
      <c r="G13" s="49">
        <f>VLOOKUP(C13,'Рейтинг ЭТП'!A:I,9,0)</f>
        <v>11.4</v>
      </c>
      <c r="H13" s="10">
        <v>0.3</v>
      </c>
      <c r="I13" s="49">
        <f>VLOOKUP(C13,'Рейтинг ЭТП'!A:M,13,0)</f>
        <v>15.6</v>
      </c>
      <c r="J13" s="10">
        <v>0.2</v>
      </c>
      <c r="K13" s="49">
        <f>VLOOKUP(C13,'Рейтинг ЭТП'!A:Q,17,0)</f>
        <v>9.8000000000000007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ЭТП</vt:lpstr>
      <vt:lpstr>Презентация</vt:lpstr>
      <vt:lpstr>'Рейтинг ЭТП'!Область_печати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Кузнецова</dc:creator>
  <cp:lastModifiedBy>Алексей Мальцев</cp:lastModifiedBy>
  <cp:lastPrinted>2016-11-23T13:47:11Z</cp:lastPrinted>
  <dcterms:created xsi:type="dcterms:W3CDTF">2016-11-23T12:49:16Z</dcterms:created>
  <dcterms:modified xsi:type="dcterms:W3CDTF">2025-08-30T19:55:18Z</dcterms:modified>
</cp:coreProperties>
</file>